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235" tabRatio="500"/>
  </bookViews>
  <sheets>
    <sheet name="Лист1" sheetId="1" r:id="rId1"/>
    <sheet name="Лист2" sheetId="2" r:id="rId2"/>
  </sheets>
  <definedNames>
    <definedName name="_xlnm.Print_Area" localSheetId="0">Лист1!$A$1:$K$35</definedName>
  </definedNames>
  <calcPr calcId="145621"/>
</workbook>
</file>

<file path=xl/calcChain.xml><?xml version="1.0" encoding="utf-8"?>
<calcChain xmlns="http://schemas.openxmlformats.org/spreadsheetml/2006/main">
  <c r="N24" i="1" l="1"/>
  <c r="J20" i="1" l="1"/>
  <c r="K22" i="1" l="1"/>
  <c r="L22" i="1" s="1"/>
  <c r="M22" i="1" s="1"/>
  <c r="K23" i="1"/>
  <c r="L23" i="1" s="1"/>
  <c r="M23" i="1" s="1"/>
  <c r="N22" i="1"/>
  <c r="N23" i="1"/>
  <c r="E21" i="1"/>
  <c r="K20" i="1"/>
  <c r="N20" i="1"/>
  <c r="D18" i="1"/>
  <c r="C18" i="1"/>
  <c r="E18" i="1"/>
  <c r="E19" i="1" s="1"/>
  <c r="E22" i="1" s="1"/>
  <c r="E23" i="1" s="1"/>
  <c r="K13" i="1"/>
  <c r="K14" i="1"/>
  <c r="K15" i="1"/>
  <c r="K16" i="1"/>
  <c r="K17" i="1"/>
  <c r="L17" i="1" s="1"/>
  <c r="M17" i="1" s="1"/>
  <c r="K18" i="1"/>
  <c r="L18" i="1" s="1"/>
  <c r="M18" i="1" s="1"/>
  <c r="K19" i="1"/>
  <c r="K21" i="1"/>
  <c r="J13" i="1"/>
  <c r="N13" i="1" s="1"/>
  <c r="J14" i="1"/>
  <c r="N14" i="1" s="1"/>
  <c r="J15" i="1"/>
  <c r="N15" i="1" s="1"/>
  <c r="J16" i="1"/>
  <c r="N16" i="1" s="1"/>
  <c r="N17" i="1"/>
  <c r="N18" i="1"/>
  <c r="N19" i="1"/>
  <c r="J21" i="1"/>
  <c r="N21" i="1" s="1"/>
  <c r="D13" i="1"/>
  <c r="D14" i="1" s="1"/>
  <c r="D15" i="1" s="1"/>
  <c r="D16" i="1" s="1"/>
  <c r="D19" i="1" s="1"/>
  <c r="D20" i="1" l="1"/>
  <c r="D21" i="1"/>
  <c r="D22" i="1" s="1"/>
  <c r="D23" i="1" s="1"/>
  <c r="L15" i="1"/>
  <c r="M15" i="1" s="1"/>
  <c r="L20" i="1"/>
  <c r="M20" i="1" s="1"/>
  <c r="L16" i="1"/>
  <c r="M16" i="1" s="1"/>
  <c r="L14" i="1"/>
  <c r="M14" i="1" s="1"/>
  <c r="L21" i="1"/>
  <c r="M21" i="1" s="1"/>
  <c r="L13" i="1"/>
  <c r="M13" i="1" s="1"/>
  <c r="L19" i="1"/>
  <c r="M19" i="1" s="1"/>
  <c r="K12" i="1"/>
  <c r="J12" i="1"/>
  <c r="L12" i="1" l="1"/>
  <c r="M12" i="1" s="1"/>
  <c r="N12" i="1"/>
  <c r="J11" i="1"/>
  <c r="N11" i="1" l="1"/>
  <c r="N10" i="1"/>
  <c r="K11" i="1"/>
  <c r="L11" i="1" s="1"/>
  <c r="M11" i="1" s="1"/>
  <c r="K10" i="1"/>
  <c r="L10" i="1" s="1"/>
  <c r="M10" i="1" s="1"/>
  <c r="E11" i="1" l="1"/>
  <c r="E13" i="1" s="1"/>
  <c r="E14" i="1" s="1"/>
  <c r="E15" i="1" s="1"/>
  <c r="E16" i="1" s="1"/>
  <c r="O24" i="1" l="1"/>
  <c r="O25" i="1" l="1"/>
  <c r="N25" i="1" l="1"/>
</calcChain>
</file>

<file path=xl/sharedStrings.xml><?xml version="1.0" encoding="utf-8"?>
<sst xmlns="http://schemas.openxmlformats.org/spreadsheetml/2006/main" count="61" uniqueCount="52">
  <si>
    <t>Характеристики объекта закупки</t>
  </si>
  <si>
    <t>Используемый метод определения НМЦК 
с обоснованием:</t>
  </si>
  <si>
    <t>№</t>
  </si>
  <si>
    <t>Кол-во</t>
  </si>
  <si>
    <t>Средняя цена (руб.)</t>
  </si>
  <si>
    <t>Итого:</t>
  </si>
  <si>
    <t>(подпись/расшифровка подписи)</t>
  </si>
  <si>
    <t>Наименование товара, услуги (работы)</t>
  </si>
  <si>
    <t>(наименование должности)</t>
  </si>
  <si>
    <t>Работник контрактной службы/ контрактный управляющий:</t>
  </si>
  <si>
    <t>Ед. измер.</t>
  </si>
  <si>
    <t>Расчёт НМЦК</t>
  </si>
  <si>
    <t>Среднее квадратич-ное отклонение</t>
  </si>
  <si>
    <t>Коэффи-циент вариации (%)</t>
  </si>
  <si>
    <t>Совокуп-ность значений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</si>
  <si>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 Расчёт выполнен в соответствии с Методическими рекомендациями, утверждёнными приказом МЭР РФ от 02.10.2013 г. № 567. 
</t>
  </si>
  <si>
    <t>шт</t>
  </si>
  <si>
    <t>НМЦК рассчитана по среднему ценовому предложению и составляет (в рублях):</t>
  </si>
  <si>
    <t>Поставщик № 1</t>
  </si>
  <si>
    <t>Поставщик № 2</t>
  </si>
  <si>
    <t>Поставщик № 3</t>
  </si>
  <si>
    <t>НМЦК по средней цене</t>
  </si>
  <si>
    <t>НМЦК по min цене</t>
  </si>
  <si>
    <t>ОКПД</t>
  </si>
  <si>
    <t>Комплект ОЗК</t>
  </si>
  <si>
    <t>Дата подготовки обоснования НМЦК: 24.03.2025 г.</t>
  </si>
  <si>
    <t>Веревка динамическая</t>
  </si>
  <si>
    <t>м</t>
  </si>
  <si>
    <t>32.99.11.111</t>
  </si>
  <si>
    <t>32.99.11.199</t>
  </si>
  <si>
    <t>32.30.15.210</t>
  </si>
  <si>
    <t>Преимущество 15% для российских товаров</t>
  </si>
  <si>
    <t>Противогаз фильтрующий</t>
  </si>
  <si>
    <t>Ограничение закупок иностранных товаров</t>
  </si>
  <si>
    <t>Грудная обвязка БАБОЧКА регулируемая (ВЕНТО)</t>
  </si>
  <si>
    <t>Поясная беседка Люкс (Венто)</t>
  </si>
  <si>
    <t>Карабин Chlorum с байонетной муфтой keylock (Венто)</t>
  </si>
  <si>
    <t>Каска альпинистская</t>
  </si>
  <si>
    <t>32.99.11.160</t>
  </si>
  <si>
    <t>Макет ММГ АК-74М-М, складной приклад (ИжМаш)</t>
  </si>
  <si>
    <t>32.99.53.199</t>
  </si>
  <si>
    <t>Макет ММГ АК-12 (ИжМаш)</t>
  </si>
  <si>
    <t>25.40.12.420</t>
  </si>
  <si>
    <t>Пули для спортивного пневматического оружия</t>
  </si>
  <si>
    <t>упак.</t>
  </si>
  <si>
    <t>Мишень № 8 для стрельбы из пневматической винтовки</t>
  </si>
  <si>
    <t>32.30.15.150</t>
  </si>
  <si>
    <t>Чехол для АК, 96 см</t>
  </si>
  <si>
    <t>Чехол для винтовок МР-512</t>
  </si>
  <si>
    <t>Винтовка пневм. МР-512-52</t>
  </si>
  <si>
    <t>Поставка снаряжения (противогазы, комплекты ОЗК)</t>
  </si>
  <si>
    <t>Обоснование начальной (максимальной) цены контракта на поставку снаряжения (противогазы, комплекты ОЗК)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</si>
</sst>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" x14ac:knownFonts="1">
    <font>
      <sz val="11"/>
      <color rgb="FF000000"/>
      <name val="Calibri"/>
      <charset val="204"/>
    </font>
    <font>
      <sz val="14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 applyAlignment="0"/>
  </cellStyleXfs>
  <cellXfs count="41">
    <xf numFmtId="0" fontId="0" fillId="0" borderId="0" xfId="0"/>
    <xf numFmtId="0" fontId="1" fillId="0" borderId="0" xfId="0" applyFont="1" applyFill="1"/>
    <xf numFmtId="2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2" fontId="1" fillId="0" borderId="0" xfId="0" applyNumberFormat="1" applyFont="1" applyFill="1" applyAlignment="1">
      <alignment vertical="top" wrapText="1"/>
    </xf>
    <xf numFmtId="2" fontId="1" fillId="0" borderId="0" xfId="0" applyNumberFormat="1" applyFont="1" applyFill="1" applyBorder="1"/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zoomScale="65" zoomScaleNormal="65" zoomScaleSheetLayoutView="100" workbookViewId="0">
      <selection activeCell="C46" sqref="C46"/>
    </sheetView>
  </sheetViews>
  <sheetFormatPr defaultColWidth="9" defaultRowHeight="18" x14ac:dyDescent="0.25"/>
  <cols>
    <col min="1" max="1" width="8.7109375" style="1" customWidth="1"/>
    <col min="2" max="2" width="73.140625" style="1" customWidth="1"/>
    <col min="3" max="4" width="26.42578125" style="1" customWidth="1"/>
    <col min="5" max="5" width="14.85546875" style="1" bestFit="1" customWidth="1"/>
    <col min="6" max="6" width="9.85546875" style="1" bestFit="1" customWidth="1"/>
    <col min="7" max="9" width="25.85546875" style="2" bestFit="1" customWidth="1"/>
    <col min="10" max="10" width="19.85546875" style="2" bestFit="1" customWidth="1"/>
    <col min="11" max="11" width="20.140625" style="1" bestFit="1" customWidth="1"/>
    <col min="12" max="12" width="19.85546875" style="1" bestFit="1" customWidth="1"/>
    <col min="13" max="13" width="20.140625" style="1" bestFit="1" customWidth="1"/>
    <col min="14" max="14" width="25.85546875" style="8" bestFit="1" customWidth="1"/>
    <col min="15" max="15" width="25.140625" style="1" bestFit="1" customWidth="1"/>
    <col min="16" max="21" width="9.28515625" style="1" customWidth="1"/>
    <col min="22" max="1000" width="9.140625" style="1" customWidth="1"/>
    <col min="1001" max="16384" width="9" style="1"/>
  </cols>
  <sheetData>
    <row r="1" spans="1:16" x14ac:dyDescent="0.25">
      <c r="G1" s="12"/>
      <c r="H1" s="12"/>
      <c r="I1" s="12"/>
      <c r="J1" s="12"/>
    </row>
    <row r="3" spans="1:16" x14ac:dyDescent="0.25">
      <c r="A3" s="37" t="s">
        <v>51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5" spans="1:16" x14ac:dyDescent="0.25">
      <c r="J5" s="13"/>
    </row>
    <row r="6" spans="1:16" x14ac:dyDescent="0.25">
      <c r="A6" s="35" t="s">
        <v>0</v>
      </c>
      <c r="B6" s="35"/>
      <c r="C6" s="14"/>
      <c r="D6" s="14"/>
      <c r="E6" s="38" t="s">
        <v>50</v>
      </c>
      <c r="F6" s="39"/>
      <c r="G6" s="39"/>
      <c r="H6" s="39"/>
      <c r="I6" s="39"/>
      <c r="J6" s="39"/>
      <c r="K6" s="39"/>
      <c r="L6" s="39"/>
      <c r="M6" s="39"/>
      <c r="N6" s="39"/>
      <c r="O6" s="40"/>
    </row>
    <row r="7" spans="1:16" x14ac:dyDescent="0.25">
      <c r="A7" s="36" t="s">
        <v>1</v>
      </c>
      <c r="B7" s="36"/>
      <c r="C7" s="11"/>
      <c r="D7" s="11"/>
      <c r="E7" s="38" t="s">
        <v>15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15"/>
    </row>
    <row r="8" spans="1:16" x14ac:dyDescent="0.25">
      <c r="A8" s="24" t="s">
        <v>11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</row>
    <row r="9" spans="1:16" ht="54" x14ac:dyDescent="0.25">
      <c r="A9" s="16" t="s">
        <v>2</v>
      </c>
      <c r="B9" s="16" t="s">
        <v>7</v>
      </c>
      <c r="C9" s="16" t="s">
        <v>23</v>
      </c>
      <c r="D9" s="16"/>
      <c r="E9" s="16" t="s">
        <v>10</v>
      </c>
      <c r="F9" s="17" t="s">
        <v>3</v>
      </c>
      <c r="G9" s="18" t="s">
        <v>18</v>
      </c>
      <c r="H9" s="18" t="s">
        <v>19</v>
      </c>
      <c r="I9" s="18" t="s">
        <v>20</v>
      </c>
      <c r="J9" s="17" t="s">
        <v>4</v>
      </c>
      <c r="K9" s="19" t="s">
        <v>12</v>
      </c>
      <c r="L9" s="19" t="s">
        <v>13</v>
      </c>
      <c r="M9" s="19" t="s">
        <v>14</v>
      </c>
      <c r="N9" s="17" t="s">
        <v>21</v>
      </c>
      <c r="O9" s="17" t="s">
        <v>22</v>
      </c>
      <c r="P9" s="8"/>
    </row>
    <row r="10" spans="1:16" ht="36" x14ac:dyDescent="0.25">
      <c r="A10" s="16">
        <v>1</v>
      </c>
      <c r="B10" s="20" t="s">
        <v>32</v>
      </c>
      <c r="C10" s="21" t="s">
        <v>28</v>
      </c>
      <c r="D10" s="21" t="s">
        <v>31</v>
      </c>
      <c r="E10" s="16" t="s">
        <v>16</v>
      </c>
      <c r="F10" s="22">
        <v>270</v>
      </c>
      <c r="G10" s="9">
        <v>540</v>
      </c>
      <c r="H10" s="9">
        <v>762</v>
      </c>
      <c r="I10" s="9">
        <v>800</v>
      </c>
      <c r="J10" s="9">
        <v>700.67</v>
      </c>
      <c r="K10" s="23">
        <f>STDEV(G10:I10)</f>
        <v>140.43266476619095</v>
      </c>
      <c r="L10" s="23">
        <f t="shared" ref="L10:L23" si="0">K10/J10*100</f>
        <v>20.042625596385026</v>
      </c>
      <c r="M10" s="23" t="str">
        <f>IF(L10&lt;33,"ОДНОРОДНЫЕ","НЕОДНОРОДНЫЕ")</f>
        <v>ОДНОРОДНЫЕ</v>
      </c>
      <c r="N10" s="9">
        <f>F10*J10</f>
        <v>189180.9</v>
      </c>
      <c r="O10" s="9"/>
      <c r="P10" s="8"/>
    </row>
    <row r="11" spans="1:16" ht="36" x14ac:dyDescent="0.25">
      <c r="A11" s="16">
        <v>2</v>
      </c>
      <c r="B11" s="21" t="s">
        <v>24</v>
      </c>
      <c r="C11" s="21" t="s">
        <v>29</v>
      </c>
      <c r="D11" s="21" t="s">
        <v>33</v>
      </c>
      <c r="E11" s="16" t="str">
        <f t="shared" ref="E11" si="1">E10</f>
        <v>шт</v>
      </c>
      <c r="F11" s="22">
        <v>60</v>
      </c>
      <c r="G11" s="9">
        <v>2700</v>
      </c>
      <c r="H11" s="9">
        <v>2800</v>
      </c>
      <c r="I11" s="9">
        <v>3500</v>
      </c>
      <c r="J11" s="9">
        <f t="shared" ref="J11:J21" si="2">(G11+H11+I11)/3</f>
        <v>3000</v>
      </c>
      <c r="K11" s="23">
        <f t="shared" ref="K11:K23" si="3">STDEV(G11:I11)</f>
        <v>435.88989435406734</v>
      </c>
      <c r="L11" s="23">
        <f t="shared" si="0"/>
        <v>14.529663145135578</v>
      </c>
      <c r="M11" s="23" t="str">
        <f t="shared" ref="M11:M23" si="4">IF(L11&lt;33,"ОДНОРОДНЫЕ","НЕОДНОРОДНЫЕ")</f>
        <v>ОДНОРОДНЫЕ</v>
      </c>
      <c r="N11" s="9">
        <f t="shared" ref="N11" si="5">F11*J11</f>
        <v>180000</v>
      </c>
      <c r="O11" s="9"/>
      <c r="P11" s="8"/>
    </row>
    <row r="12" spans="1:16" ht="36" hidden="1" x14ac:dyDescent="0.25">
      <c r="A12" s="16">
        <v>3</v>
      </c>
      <c r="B12" s="21" t="s">
        <v>26</v>
      </c>
      <c r="C12" s="21" t="s">
        <v>30</v>
      </c>
      <c r="D12" s="21" t="s">
        <v>31</v>
      </c>
      <c r="E12" s="16" t="s">
        <v>27</v>
      </c>
      <c r="F12" s="22">
        <v>1300</v>
      </c>
      <c r="G12" s="9">
        <v>80</v>
      </c>
      <c r="H12" s="9">
        <v>82</v>
      </c>
      <c r="I12" s="9">
        <v>87</v>
      </c>
      <c r="J12" s="9">
        <f t="shared" si="2"/>
        <v>83</v>
      </c>
      <c r="K12" s="23">
        <f t="shared" si="3"/>
        <v>3.6055512754639891</v>
      </c>
      <c r="L12" s="23">
        <f t="shared" si="0"/>
        <v>4.3440376812819146</v>
      </c>
      <c r="M12" s="23" t="str">
        <f t="shared" si="4"/>
        <v>ОДНОРОДНЫЕ</v>
      </c>
      <c r="N12" s="9">
        <f>F12*J12</f>
        <v>107900</v>
      </c>
      <c r="O12" s="9"/>
      <c r="P12" s="8"/>
    </row>
    <row r="13" spans="1:16" ht="36" hidden="1" x14ac:dyDescent="0.25">
      <c r="A13" s="16">
        <v>4</v>
      </c>
      <c r="B13" s="21" t="s">
        <v>34</v>
      </c>
      <c r="C13" s="21" t="s">
        <v>30</v>
      </c>
      <c r="D13" s="21" t="str">
        <f>D12</f>
        <v>Преимущество 15% для российских товаров</v>
      </c>
      <c r="E13" s="16" t="str">
        <f>E11</f>
        <v>шт</v>
      </c>
      <c r="F13" s="22">
        <v>75</v>
      </c>
      <c r="G13" s="9">
        <v>2090</v>
      </c>
      <c r="H13" s="9">
        <v>2081.5</v>
      </c>
      <c r="I13" s="9">
        <v>2070</v>
      </c>
      <c r="J13" s="9">
        <f t="shared" si="2"/>
        <v>2080.5</v>
      </c>
      <c r="K13" s="23">
        <f t="shared" si="3"/>
        <v>10.037429949942366</v>
      </c>
      <c r="L13" s="23">
        <f t="shared" si="0"/>
        <v>0.48245277336901543</v>
      </c>
      <c r="M13" s="23" t="str">
        <f t="shared" si="4"/>
        <v>ОДНОРОДНЫЕ</v>
      </c>
      <c r="N13" s="9">
        <f t="shared" ref="N13:N23" si="6">F13*J13</f>
        <v>156037.5</v>
      </c>
      <c r="O13" s="9"/>
      <c r="P13" s="8"/>
    </row>
    <row r="14" spans="1:16" ht="36" hidden="1" x14ac:dyDescent="0.25">
      <c r="A14" s="16">
        <v>5</v>
      </c>
      <c r="B14" s="21" t="s">
        <v>35</v>
      </c>
      <c r="C14" s="21" t="s">
        <v>30</v>
      </c>
      <c r="D14" s="21" t="str">
        <f>D13</f>
        <v>Преимущество 15% для российских товаров</v>
      </c>
      <c r="E14" s="16" t="str">
        <f>E13</f>
        <v>шт</v>
      </c>
      <c r="F14" s="22">
        <v>75</v>
      </c>
      <c r="G14" s="9">
        <v>3290</v>
      </c>
      <c r="H14" s="9">
        <v>3286.5</v>
      </c>
      <c r="I14" s="9">
        <v>3370</v>
      </c>
      <c r="J14" s="9">
        <f t="shared" si="2"/>
        <v>3315.5</v>
      </c>
      <c r="K14" s="23">
        <f t="shared" si="3"/>
        <v>47.230816211452456</v>
      </c>
      <c r="L14" s="23">
        <f t="shared" si="0"/>
        <v>1.4245458064078558</v>
      </c>
      <c r="M14" s="23" t="str">
        <f t="shared" si="4"/>
        <v>ОДНОРОДНЫЕ</v>
      </c>
      <c r="N14" s="9">
        <f t="shared" si="6"/>
        <v>248662.5</v>
      </c>
      <c r="O14" s="9"/>
      <c r="P14" s="8"/>
    </row>
    <row r="15" spans="1:16" ht="36" hidden="1" x14ac:dyDescent="0.25">
      <c r="A15" s="16">
        <v>6</v>
      </c>
      <c r="B15" s="20" t="s">
        <v>36</v>
      </c>
      <c r="C15" s="21" t="s">
        <v>30</v>
      </c>
      <c r="D15" s="21" t="str">
        <f>D14</f>
        <v>Преимущество 15% для российских товаров</v>
      </c>
      <c r="E15" s="16" t="str">
        <f>E14</f>
        <v>шт</v>
      </c>
      <c r="F15" s="22">
        <v>310</v>
      </c>
      <c r="G15" s="9">
        <v>1129</v>
      </c>
      <c r="H15" s="9">
        <v>1132.5</v>
      </c>
      <c r="I15" s="9">
        <v>1130</v>
      </c>
      <c r="J15" s="9">
        <f t="shared" si="2"/>
        <v>1130.5</v>
      </c>
      <c r="K15" s="23">
        <f t="shared" si="3"/>
        <v>1.8027756377319946</v>
      </c>
      <c r="L15" s="23">
        <f t="shared" si="0"/>
        <v>0.15946710638938474</v>
      </c>
      <c r="M15" s="23" t="str">
        <f t="shared" si="4"/>
        <v>ОДНОРОДНЫЕ</v>
      </c>
      <c r="N15" s="9">
        <f t="shared" si="6"/>
        <v>350455</v>
      </c>
      <c r="O15" s="9"/>
      <c r="P15" s="8"/>
    </row>
    <row r="16" spans="1:16" ht="36" hidden="1" x14ac:dyDescent="0.25">
      <c r="A16" s="16">
        <v>7</v>
      </c>
      <c r="B16" s="21" t="s">
        <v>37</v>
      </c>
      <c r="C16" s="21" t="s">
        <v>38</v>
      </c>
      <c r="D16" s="21" t="str">
        <f>D15</f>
        <v>Преимущество 15% для российских товаров</v>
      </c>
      <c r="E16" s="16" t="str">
        <f>E15</f>
        <v>шт</v>
      </c>
      <c r="F16" s="22">
        <v>75</v>
      </c>
      <c r="G16" s="9">
        <v>3840</v>
      </c>
      <c r="H16" s="9">
        <v>3780</v>
      </c>
      <c r="I16" s="9">
        <v>3750</v>
      </c>
      <c r="J16" s="9">
        <f t="shared" si="2"/>
        <v>3790</v>
      </c>
      <c r="K16" s="23">
        <f t="shared" si="3"/>
        <v>45.825756949558397</v>
      </c>
      <c r="L16" s="23">
        <f t="shared" si="0"/>
        <v>1.209122874658533</v>
      </c>
      <c r="M16" s="23" t="str">
        <f t="shared" si="4"/>
        <v>ОДНОРОДНЫЕ</v>
      </c>
      <c r="N16" s="9">
        <f t="shared" si="6"/>
        <v>284250</v>
      </c>
      <c r="O16" s="9"/>
      <c r="P16" s="8"/>
    </row>
    <row r="17" spans="1:16" ht="36" hidden="1" x14ac:dyDescent="0.25">
      <c r="A17" s="16">
        <v>8</v>
      </c>
      <c r="B17" s="21" t="s">
        <v>39</v>
      </c>
      <c r="C17" s="21" t="s">
        <v>40</v>
      </c>
      <c r="D17" s="21" t="s">
        <v>33</v>
      </c>
      <c r="E17" s="16" t="s">
        <v>16</v>
      </c>
      <c r="F17" s="22">
        <v>105</v>
      </c>
      <c r="G17" s="9">
        <v>33590</v>
      </c>
      <c r="H17" s="9">
        <v>38000</v>
      </c>
      <c r="I17" s="9">
        <v>27000</v>
      </c>
      <c r="J17" s="9">
        <v>32863.33</v>
      </c>
      <c r="K17" s="23">
        <f t="shared" si="3"/>
        <v>5535.8859573995251</v>
      </c>
      <c r="L17" s="23">
        <f t="shared" si="0"/>
        <v>16.845176546015043</v>
      </c>
      <c r="M17" s="23" t="str">
        <f t="shared" si="4"/>
        <v>ОДНОРОДНЫЕ</v>
      </c>
      <c r="N17" s="9">
        <f t="shared" si="6"/>
        <v>3450649.6500000004</v>
      </c>
      <c r="O17" s="9"/>
      <c r="P17" s="8"/>
    </row>
    <row r="18" spans="1:16" ht="36" hidden="1" x14ac:dyDescent="0.25">
      <c r="A18" s="16">
        <v>9</v>
      </c>
      <c r="B18" s="21" t="s">
        <v>41</v>
      </c>
      <c r="C18" s="21" t="str">
        <f>C17</f>
        <v>32.99.53.199</v>
      </c>
      <c r="D18" s="21" t="str">
        <f>D17</f>
        <v>Ограничение закупок иностранных товаров</v>
      </c>
      <c r="E18" s="16" t="str">
        <f>E17</f>
        <v>шт</v>
      </c>
      <c r="F18" s="22">
        <v>9</v>
      </c>
      <c r="G18" s="9">
        <v>62465</v>
      </c>
      <c r="H18" s="9">
        <v>59900</v>
      </c>
      <c r="I18" s="9">
        <v>90000</v>
      </c>
      <c r="J18" s="9">
        <v>70788.33</v>
      </c>
      <c r="K18" s="23">
        <f t="shared" si="3"/>
        <v>16687.147998784363</v>
      </c>
      <c r="L18" s="23">
        <f t="shared" si="0"/>
        <v>23.57330367701055</v>
      </c>
      <c r="M18" s="23" t="str">
        <f t="shared" si="4"/>
        <v>ОДНОРОДНЫЕ</v>
      </c>
      <c r="N18" s="9">
        <f t="shared" si="6"/>
        <v>637094.97</v>
      </c>
      <c r="O18" s="9"/>
      <c r="P18" s="8"/>
    </row>
    <row r="19" spans="1:16" ht="36" hidden="1" x14ac:dyDescent="0.25">
      <c r="A19" s="16">
        <v>10</v>
      </c>
      <c r="B19" s="21" t="s">
        <v>49</v>
      </c>
      <c r="C19" s="21" t="s">
        <v>42</v>
      </c>
      <c r="D19" s="21" t="str">
        <f>D16</f>
        <v>Преимущество 15% для российских товаров</v>
      </c>
      <c r="E19" s="16" t="str">
        <f>E18</f>
        <v>шт</v>
      </c>
      <c r="F19" s="22">
        <v>61</v>
      </c>
      <c r="G19" s="9">
        <v>9440</v>
      </c>
      <c r="H19" s="9">
        <v>9490</v>
      </c>
      <c r="I19" s="9">
        <v>10000</v>
      </c>
      <c r="J19" s="9">
        <v>9643.33</v>
      </c>
      <c r="K19" s="23">
        <f t="shared" si="3"/>
        <v>309.89245446337236</v>
      </c>
      <c r="L19" s="23">
        <f t="shared" si="0"/>
        <v>3.2135419451929192</v>
      </c>
      <c r="M19" s="23" t="str">
        <f t="shared" si="4"/>
        <v>ОДНОРОДНЫЕ</v>
      </c>
      <c r="N19" s="9">
        <f t="shared" si="6"/>
        <v>588243.13</v>
      </c>
      <c r="O19" s="9"/>
      <c r="P19" s="8"/>
    </row>
    <row r="20" spans="1:16" ht="36" hidden="1" x14ac:dyDescent="0.25">
      <c r="A20" s="16">
        <v>11</v>
      </c>
      <c r="B20" s="21" t="s">
        <v>43</v>
      </c>
      <c r="C20" s="21" t="s">
        <v>46</v>
      </c>
      <c r="D20" s="21" t="str">
        <f>D19</f>
        <v>Преимущество 15% для российских товаров</v>
      </c>
      <c r="E20" s="16" t="s">
        <v>44</v>
      </c>
      <c r="F20" s="22">
        <v>285</v>
      </c>
      <c r="G20" s="9">
        <v>880</v>
      </c>
      <c r="H20" s="9">
        <v>1050</v>
      </c>
      <c r="I20" s="9">
        <v>800</v>
      </c>
      <c r="J20" s="9">
        <f>(G20+H20+I20)/3</f>
        <v>910</v>
      </c>
      <c r="K20" s="23">
        <f t="shared" si="3"/>
        <v>127.67145334803705</v>
      </c>
      <c r="L20" s="23">
        <f t="shared" si="0"/>
        <v>14.02983003824583</v>
      </c>
      <c r="M20" s="23" t="str">
        <f t="shared" si="4"/>
        <v>ОДНОРОДНЫЕ</v>
      </c>
      <c r="N20" s="9">
        <f t="shared" si="6"/>
        <v>259350</v>
      </c>
      <c r="O20" s="9"/>
      <c r="P20" s="8"/>
    </row>
    <row r="21" spans="1:16" ht="36" hidden="1" x14ac:dyDescent="0.25">
      <c r="A21" s="16">
        <v>12</v>
      </c>
      <c r="B21" s="21" t="s">
        <v>45</v>
      </c>
      <c r="C21" s="21" t="s">
        <v>46</v>
      </c>
      <c r="D21" s="21" t="str">
        <f>D19</f>
        <v>Преимущество 15% для российских товаров</v>
      </c>
      <c r="E21" s="16" t="str">
        <f>E20</f>
        <v>упак.</v>
      </c>
      <c r="F21" s="22">
        <v>510</v>
      </c>
      <c r="G21" s="9">
        <v>441</v>
      </c>
      <c r="H21" s="9">
        <v>480</v>
      </c>
      <c r="I21" s="9">
        <v>600</v>
      </c>
      <c r="J21" s="9">
        <f t="shared" si="2"/>
        <v>507</v>
      </c>
      <c r="K21" s="23">
        <f t="shared" si="3"/>
        <v>82.867363901598807</v>
      </c>
      <c r="L21" s="23">
        <f t="shared" si="0"/>
        <v>16.344647712346905</v>
      </c>
      <c r="M21" s="23" t="str">
        <f t="shared" si="4"/>
        <v>ОДНОРОДНЫЕ</v>
      </c>
      <c r="N21" s="9">
        <f t="shared" si="6"/>
        <v>258570</v>
      </c>
      <c r="O21" s="9"/>
      <c r="P21" s="8"/>
    </row>
    <row r="22" spans="1:16" ht="36" hidden="1" x14ac:dyDescent="0.25">
      <c r="A22" s="16">
        <v>13</v>
      </c>
      <c r="B22" s="21" t="s">
        <v>47</v>
      </c>
      <c r="C22" s="21" t="s">
        <v>46</v>
      </c>
      <c r="D22" s="21" t="str">
        <f>D21</f>
        <v>Преимущество 15% для российских товаров</v>
      </c>
      <c r="E22" s="16" t="str">
        <f>E19</f>
        <v>шт</v>
      </c>
      <c r="F22" s="22">
        <v>114</v>
      </c>
      <c r="G22" s="9">
        <v>830</v>
      </c>
      <c r="H22" s="9">
        <v>1180</v>
      </c>
      <c r="I22" s="9">
        <v>1280</v>
      </c>
      <c r="J22" s="9">
        <v>1096.67</v>
      </c>
      <c r="K22" s="23">
        <f t="shared" si="3"/>
        <v>236.29078131263026</v>
      </c>
      <c r="L22" s="23">
        <f t="shared" si="0"/>
        <v>21.546206362226581</v>
      </c>
      <c r="M22" s="23" t="str">
        <f t="shared" si="4"/>
        <v>ОДНОРОДНЫЕ</v>
      </c>
      <c r="N22" s="9">
        <f t="shared" si="6"/>
        <v>125020.38</v>
      </c>
      <c r="O22" s="9"/>
      <c r="P22" s="8"/>
    </row>
    <row r="23" spans="1:16" ht="36" hidden="1" x14ac:dyDescent="0.25">
      <c r="A23" s="16">
        <v>14</v>
      </c>
      <c r="B23" s="21" t="s">
        <v>48</v>
      </c>
      <c r="C23" s="21" t="s">
        <v>46</v>
      </c>
      <c r="D23" s="21" t="str">
        <f>D22</f>
        <v>Преимущество 15% для российских товаров</v>
      </c>
      <c r="E23" s="16" t="str">
        <f>E22</f>
        <v>шт</v>
      </c>
      <c r="F23" s="22">
        <v>61</v>
      </c>
      <c r="G23" s="9">
        <v>850</v>
      </c>
      <c r="H23" s="9">
        <v>931</v>
      </c>
      <c r="I23" s="9">
        <v>1290</v>
      </c>
      <c r="J23" s="9">
        <v>1023.67</v>
      </c>
      <c r="K23" s="23">
        <f t="shared" si="3"/>
        <v>234.18013009931747</v>
      </c>
      <c r="L23" s="23">
        <f t="shared" si="0"/>
        <v>22.876525647847203</v>
      </c>
      <c r="M23" s="23" t="str">
        <f t="shared" si="4"/>
        <v>ОДНОРОДНЫЕ</v>
      </c>
      <c r="N23" s="9">
        <f t="shared" si="6"/>
        <v>62443.869999999995</v>
      </c>
      <c r="O23" s="9"/>
      <c r="P23" s="8"/>
    </row>
    <row r="24" spans="1:16" x14ac:dyDescent="0.25">
      <c r="A24" s="27" t="s">
        <v>17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  <c r="N24" s="9">
        <f>N10+N11</f>
        <v>369180.9</v>
      </c>
      <c r="O24" s="9" t="e">
        <f>#REF!</f>
        <v>#REF!</v>
      </c>
    </row>
    <row r="25" spans="1:16" x14ac:dyDescent="0.25">
      <c r="A25" s="27" t="s">
        <v>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9">
        <f>SUM(N24:N24)</f>
        <v>369180.9</v>
      </c>
      <c r="O25" s="9" t="e">
        <f>SUM(O24:O24)</f>
        <v>#REF!</v>
      </c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6" x14ac:dyDescent="0.25">
      <c r="A27" s="30" t="s">
        <v>25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30" spans="1:16" x14ac:dyDescent="0.25">
      <c r="A30" s="30" t="s">
        <v>9</v>
      </c>
      <c r="B30" s="30"/>
      <c r="C30" s="30"/>
      <c r="D30" s="30"/>
      <c r="E30" s="30"/>
      <c r="F30" s="7"/>
      <c r="G30" s="7"/>
      <c r="H30" s="5"/>
      <c r="I30" s="7"/>
      <c r="J30" s="8"/>
      <c r="K30" s="8"/>
      <c r="L30" s="8"/>
      <c r="M30" s="8"/>
      <c r="O30" s="8"/>
    </row>
    <row r="31" spans="1:16" x14ac:dyDescent="0.25">
      <c r="A31" s="34"/>
      <c r="B31" s="34"/>
      <c r="C31" s="34"/>
      <c r="D31" s="34"/>
      <c r="E31" s="34"/>
      <c r="F31" s="6"/>
      <c r="G31" s="6"/>
      <c r="H31" s="33"/>
      <c r="I31" s="33"/>
      <c r="J31" s="1"/>
    </row>
    <row r="32" spans="1:16" x14ac:dyDescent="0.25">
      <c r="A32" s="31" t="s">
        <v>8</v>
      </c>
      <c r="B32" s="31"/>
      <c r="C32" s="31"/>
      <c r="D32" s="31"/>
      <c r="E32" s="31"/>
      <c r="F32" s="6"/>
      <c r="G32" s="6"/>
      <c r="H32" s="32" t="s">
        <v>6</v>
      </c>
      <c r="I32" s="32"/>
      <c r="J32" s="1"/>
    </row>
    <row r="33" spans="1:10" x14ac:dyDescent="0.25">
      <c r="A33" s="5"/>
      <c r="B33" s="6"/>
      <c r="C33" s="6"/>
      <c r="D33" s="6"/>
      <c r="E33" s="6"/>
      <c r="G33" s="1"/>
      <c r="H33" s="1"/>
      <c r="I33" s="1"/>
      <c r="J33" s="1"/>
    </row>
    <row r="34" spans="1:10" x14ac:dyDescent="0.25">
      <c r="A34" s="5"/>
      <c r="B34" s="5"/>
      <c r="C34" s="5"/>
      <c r="D34" s="5"/>
      <c r="E34" s="5"/>
      <c r="F34" s="5"/>
      <c r="G34" s="3"/>
      <c r="H34" s="3"/>
      <c r="I34" s="3"/>
      <c r="J34" s="1"/>
    </row>
    <row r="35" spans="1:10" x14ac:dyDescent="0.25">
      <c r="A35" s="10"/>
      <c r="B35" s="10"/>
      <c r="C35" s="10"/>
      <c r="D35" s="10"/>
      <c r="E35" s="10"/>
      <c r="F35" s="10"/>
      <c r="G35" s="3"/>
      <c r="H35" s="3"/>
      <c r="I35" s="3"/>
      <c r="J35" s="1"/>
    </row>
  </sheetData>
  <mergeCells count="14">
    <mergeCell ref="A6:B6"/>
    <mergeCell ref="A7:B7"/>
    <mergeCell ref="A3:O3"/>
    <mergeCell ref="E6:O6"/>
    <mergeCell ref="E7:O7"/>
    <mergeCell ref="A8:O8"/>
    <mergeCell ref="A25:M25"/>
    <mergeCell ref="A27:O27"/>
    <mergeCell ref="A32:E32"/>
    <mergeCell ref="H32:I32"/>
    <mergeCell ref="H31:I31"/>
    <mergeCell ref="A30:E30"/>
    <mergeCell ref="A31:E31"/>
    <mergeCell ref="A24:M24"/>
  </mergeCells>
  <pageMargins left="0.19685039370078741" right="0" top="0" bottom="0" header="0.51181102362204722" footer="0.51181102362204722"/>
  <pageSetup paperSize="9" scale="52" fitToHeight="0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9" sqref="D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Пользователь Windows</cp:lastModifiedBy>
  <cp:revision>7</cp:revision>
  <cp:lastPrinted>2025-03-24T08:57:09Z</cp:lastPrinted>
  <dcterms:created xsi:type="dcterms:W3CDTF">2014-01-17T11:35:00Z</dcterms:created>
  <dcterms:modified xsi:type="dcterms:W3CDTF">2025-04-21T07:30:02Z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1049-11.2.0.8893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