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235" tabRatio="500" firstSheet="4" activeTab="4"/>
  </bookViews>
  <sheets>
    <sheet name="Лист1" sheetId="1" state="hidden" r:id="rId1"/>
    <sheet name="Лист2" sheetId="2" state="hidden" r:id="rId2"/>
    <sheet name="Лист3" sheetId="3" state="hidden" r:id="rId3"/>
    <sheet name="остаток" sheetId="4" state="hidden" r:id="rId4"/>
    <sheet name="19.03" sheetId="5" r:id="rId5"/>
    <sheet name="Лист4" sheetId="6" r:id="rId6"/>
  </sheets>
  <definedNames>
    <definedName name="_xlnm.Print_Area" localSheetId="0">Лист1!$A$1:$J$48</definedName>
  </definedNames>
  <calcPr calcId="145621"/>
</workbook>
</file>

<file path=xl/calcChain.xml><?xml version="1.0" encoding="utf-8"?>
<calcChain xmlns="http://schemas.openxmlformats.org/spreadsheetml/2006/main">
  <c r="N10" i="5" l="1"/>
  <c r="K10" i="5" l="1"/>
  <c r="E36" i="4"/>
  <c r="M36" i="4" s="1"/>
  <c r="E35" i="4"/>
  <c r="E32" i="4"/>
  <c r="E30" i="4"/>
  <c r="E28" i="4"/>
  <c r="E26" i="4"/>
  <c r="E25" i="4"/>
  <c r="E15" i="4"/>
  <c r="E16" i="4"/>
  <c r="E17" i="4"/>
  <c r="E18" i="4"/>
  <c r="E19" i="4"/>
  <c r="E20" i="4"/>
  <c r="E21" i="4"/>
  <c r="E22" i="4"/>
  <c r="E14" i="4"/>
  <c r="M26" i="4"/>
  <c r="M25" i="4"/>
  <c r="M17" i="4"/>
  <c r="M21" i="4"/>
  <c r="J36" i="4"/>
  <c r="K36" i="4" s="1"/>
  <c r="L36" i="4" s="1"/>
  <c r="I36" i="4"/>
  <c r="J35" i="4"/>
  <c r="K35" i="4" s="1"/>
  <c r="L35" i="4" s="1"/>
  <c r="I35" i="4"/>
  <c r="M35" i="4" s="1"/>
  <c r="J34" i="4"/>
  <c r="K34" i="4" s="1"/>
  <c r="L34" i="4" s="1"/>
  <c r="I34" i="4"/>
  <c r="M34" i="4" s="1"/>
  <c r="K33" i="4"/>
  <c r="L33" i="4" s="1"/>
  <c r="J33" i="4"/>
  <c r="I33" i="4"/>
  <c r="M33" i="4" s="1"/>
  <c r="J32" i="4"/>
  <c r="K32" i="4" s="1"/>
  <c r="L32" i="4" s="1"/>
  <c r="I32" i="4"/>
  <c r="M32" i="4" s="1"/>
  <c r="J31" i="4"/>
  <c r="I31" i="4"/>
  <c r="M31" i="4" s="1"/>
  <c r="J30" i="4"/>
  <c r="K30" i="4" s="1"/>
  <c r="L30" i="4" s="1"/>
  <c r="I30" i="4"/>
  <c r="M30" i="4" s="1"/>
  <c r="J29" i="4"/>
  <c r="K29" i="4" s="1"/>
  <c r="L29" i="4" s="1"/>
  <c r="I29" i="4"/>
  <c r="M29" i="4" s="1"/>
  <c r="K28" i="4"/>
  <c r="L28" i="4" s="1"/>
  <c r="J28" i="4"/>
  <c r="I28" i="4"/>
  <c r="M28" i="4"/>
  <c r="K27" i="4"/>
  <c r="L27" i="4" s="1"/>
  <c r="J27" i="4"/>
  <c r="I27" i="4"/>
  <c r="M27" i="4" s="1"/>
  <c r="J26" i="4"/>
  <c r="I26" i="4"/>
  <c r="K26" i="4" s="1"/>
  <c r="L26" i="4" s="1"/>
  <c r="L25" i="4"/>
  <c r="K25" i="4"/>
  <c r="J25" i="4"/>
  <c r="I25" i="4"/>
  <c r="K24" i="4"/>
  <c r="L24" i="4" s="1"/>
  <c r="J24" i="4"/>
  <c r="I24" i="4"/>
  <c r="M24" i="4" s="1"/>
  <c r="J23" i="4"/>
  <c r="I23" i="4"/>
  <c r="M23" i="4" s="1"/>
  <c r="N34" i="4" s="1"/>
  <c r="K22" i="4"/>
  <c r="L22" i="4" s="1"/>
  <c r="J22" i="4"/>
  <c r="I22" i="4"/>
  <c r="M22" i="4" s="1"/>
  <c r="J21" i="4"/>
  <c r="K21" i="4" s="1"/>
  <c r="L21" i="4" s="1"/>
  <c r="I21" i="4"/>
  <c r="J20" i="4"/>
  <c r="I20" i="4"/>
  <c r="M20" i="4" s="1"/>
  <c r="J19" i="4"/>
  <c r="K19" i="4" s="1"/>
  <c r="L19" i="4" s="1"/>
  <c r="I19" i="4"/>
  <c r="M19" i="4"/>
  <c r="K18" i="4"/>
  <c r="L18" i="4" s="1"/>
  <c r="J18" i="4"/>
  <c r="I18" i="4"/>
  <c r="M18" i="4" s="1"/>
  <c r="J17" i="4"/>
  <c r="K17" i="4" s="1"/>
  <c r="L17" i="4" s="1"/>
  <c r="I17" i="4"/>
  <c r="J16" i="4"/>
  <c r="I16" i="4"/>
  <c r="K16" i="4" s="1"/>
  <c r="L16" i="4" s="1"/>
  <c r="C16" i="4"/>
  <c r="C17" i="4" s="1"/>
  <c r="C18" i="4" s="1"/>
  <c r="C22" i="4" s="1"/>
  <c r="C25" i="4" s="1"/>
  <c r="C26" i="4" s="1"/>
  <c r="C30" i="4" s="1"/>
  <c r="C33" i="4" s="1"/>
  <c r="J15" i="4"/>
  <c r="K15" i="4" s="1"/>
  <c r="L15" i="4" s="1"/>
  <c r="I15" i="4"/>
  <c r="M15" i="4"/>
  <c r="K14" i="4"/>
  <c r="L14" i="4" s="1"/>
  <c r="J14" i="4"/>
  <c r="I14" i="4"/>
  <c r="M14" i="4" s="1"/>
  <c r="C14" i="4"/>
  <c r="C15" i="4" s="1"/>
  <c r="C19" i="4" s="1"/>
  <c r="C20" i="4" s="1"/>
  <c r="C21" i="4" s="1"/>
  <c r="C23" i="4" s="1"/>
  <c r="C24" i="4" s="1"/>
  <c r="C27" i="4" s="1"/>
  <c r="C28" i="4" s="1"/>
  <c r="C29" i="4" s="1"/>
  <c r="C31" i="4" s="1"/>
  <c r="C32" i="4" s="1"/>
  <c r="C34" i="4" s="1"/>
  <c r="C35" i="4" s="1"/>
  <c r="C36" i="4" s="1"/>
  <c r="J13" i="4"/>
  <c r="K13" i="4" s="1"/>
  <c r="L13" i="4" s="1"/>
  <c r="I13" i="4"/>
  <c r="M13" i="4" s="1"/>
  <c r="M12" i="4"/>
  <c r="K12" i="4"/>
  <c r="L12" i="4" s="1"/>
  <c r="J12" i="4"/>
  <c r="K11" i="4"/>
  <c r="L11" i="4" s="1"/>
  <c r="J11" i="4"/>
  <c r="I11" i="4"/>
  <c r="M11" i="4" s="1"/>
  <c r="M10" i="4"/>
  <c r="J10" i="4"/>
  <c r="K10" i="4" s="1"/>
  <c r="L10" i="4" s="1"/>
  <c r="N34" i="3"/>
  <c r="E36" i="3"/>
  <c r="E35" i="3"/>
  <c r="E32" i="3"/>
  <c r="E30" i="3"/>
  <c r="E28" i="3"/>
  <c r="E26" i="3"/>
  <c r="E25" i="3"/>
  <c r="E16" i="3"/>
  <c r="E17" i="3"/>
  <c r="E18" i="3"/>
  <c r="E19" i="3"/>
  <c r="E20" i="3"/>
  <c r="E21" i="3"/>
  <c r="E22" i="3"/>
  <c r="E15" i="3"/>
  <c r="E14" i="3"/>
  <c r="J36" i="3"/>
  <c r="K36" i="3" s="1"/>
  <c r="L36" i="3" s="1"/>
  <c r="I36" i="3"/>
  <c r="J35" i="3"/>
  <c r="K35" i="3" s="1"/>
  <c r="L35" i="3" s="1"/>
  <c r="I35" i="3"/>
  <c r="J34" i="3"/>
  <c r="K34" i="3" s="1"/>
  <c r="L34" i="3" s="1"/>
  <c r="I34" i="3"/>
  <c r="M34" i="3" s="1"/>
  <c r="J33" i="3"/>
  <c r="K33" i="3" s="1"/>
  <c r="L33" i="3" s="1"/>
  <c r="I33" i="3"/>
  <c r="M33" i="3" s="1"/>
  <c r="J32" i="3"/>
  <c r="K32" i="3" s="1"/>
  <c r="L32" i="3" s="1"/>
  <c r="I32" i="3"/>
  <c r="M32" i="3" s="1"/>
  <c r="J31" i="3"/>
  <c r="K31" i="3" s="1"/>
  <c r="L31" i="3" s="1"/>
  <c r="I31" i="3"/>
  <c r="M31" i="3" s="1"/>
  <c r="J30" i="3"/>
  <c r="K30" i="3" s="1"/>
  <c r="L30" i="3" s="1"/>
  <c r="I30" i="3"/>
  <c r="M30" i="3" s="1"/>
  <c r="J29" i="3"/>
  <c r="K29" i="3" s="1"/>
  <c r="L29" i="3" s="1"/>
  <c r="I29" i="3"/>
  <c r="M29" i="3" s="1"/>
  <c r="J28" i="3"/>
  <c r="K28" i="3" s="1"/>
  <c r="L28" i="3" s="1"/>
  <c r="I28" i="3"/>
  <c r="M28" i="3" s="1"/>
  <c r="J27" i="3"/>
  <c r="K27" i="3" s="1"/>
  <c r="L27" i="3" s="1"/>
  <c r="I27" i="3"/>
  <c r="M27" i="3" s="1"/>
  <c r="J26" i="3"/>
  <c r="K26" i="3" s="1"/>
  <c r="L26" i="3" s="1"/>
  <c r="I26" i="3"/>
  <c r="J25" i="3"/>
  <c r="K25" i="3" s="1"/>
  <c r="L25" i="3" s="1"/>
  <c r="I25" i="3"/>
  <c r="J24" i="3"/>
  <c r="K24" i="3" s="1"/>
  <c r="L24" i="3" s="1"/>
  <c r="I24" i="3"/>
  <c r="M24" i="3" s="1"/>
  <c r="J23" i="3"/>
  <c r="K23" i="3" s="1"/>
  <c r="L23" i="3" s="1"/>
  <c r="I23" i="3"/>
  <c r="M23" i="3" s="1"/>
  <c r="J22" i="3"/>
  <c r="K22" i="3" s="1"/>
  <c r="L22" i="3" s="1"/>
  <c r="I22" i="3"/>
  <c r="M22" i="3" s="1"/>
  <c r="J21" i="3"/>
  <c r="K21" i="3" s="1"/>
  <c r="L21" i="3" s="1"/>
  <c r="I21" i="3"/>
  <c r="M21" i="3" s="1"/>
  <c r="J20" i="3"/>
  <c r="K20" i="3" s="1"/>
  <c r="L20" i="3" s="1"/>
  <c r="I20" i="3"/>
  <c r="M20" i="3" s="1"/>
  <c r="J19" i="3"/>
  <c r="K19" i="3" s="1"/>
  <c r="L19" i="3" s="1"/>
  <c r="I19" i="3"/>
  <c r="M19" i="3" s="1"/>
  <c r="J18" i="3"/>
  <c r="K18" i="3" s="1"/>
  <c r="L18" i="3" s="1"/>
  <c r="I18" i="3"/>
  <c r="M18" i="3" s="1"/>
  <c r="J17" i="3"/>
  <c r="K17" i="3" s="1"/>
  <c r="L17" i="3" s="1"/>
  <c r="I17" i="3"/>
  <c r="M17" i="3" s="1"/>
  <c r="J16" i="3"/>
  <c r="K16" i="3" s="1"/>
  <c r="L16" i="3" s="1"/>
  <c r="I16" i="3"/>
  <c r="M16" i="3" s="1"/>
  <c r="C16" i="3"/>
  <c r="C17" i="3" s="1"/>
  <c r="C18" i="3" s="1"/>
  <c r="C22" i="3" s="1"/>
  <c r="C25" i="3" s="1"/>
  <c r="C26" i="3" s="1"/>
  <c r="C30" i="3" s="1"/>
  <c r="C33" i="3" s="1"/>
  <c r="J15" i="3"/>
  <c r="K15" i="3" s="1"/>
  <c r="L15" i="3" s="1"/>
  <c r="I15" i="3"/>
  <c r="M15" i="3" s="1"/>
  <c r="J14" i="3"/>
  <c r="K14" i="3" s="1"/>
  <c r="L14" i="3" s="1"/>
  <c r="I14" i="3"/>
  <c r="C14" i="3"/>
  <c r="C15" i="3" s="1"/>
  <c r="C19" i="3" s="1"/>
  <c r="C20" i="3" s="1"/>
  <c r="C21" i="3" s="1"/>
  <c r="C23" i="3" s="1"/>
  <c r="C24" i="3" s="1"/>
  <c r="C27" i="3" s="1"/>
  <c r="C28" i="3" s="1"/>
  <c r="C29" i="3" s="1"/>
  <c r="C31" i="3" s="1"/>
  <c r="C32" i="3" s="1"/>
  <c r="C34" i="3" s="1"/>
  <c r="C35" i="3" s="1"/>
  <c r="C36" i="3" s="1"/>
  <c r="J13" i="3"/>
  <c r="K13" i="3" s="1"/>
  <c r="L13" i="3" s="1"/>
  <c r="I13" i="3"/>
  <c r="M13" i="3" s="1"/>
  <c r="M12" i="3"/>
  <c r="K12" i="3"/>
  <c r="L12" i="3" s="1"/>
  <c r="J12" i="3"/>
  <c r="K11" i="3"/>
  <c r="L11" i="3" s="1"/>
  <c r="J11" i="3"/>
  <c r="I11" i="3"/>
  <c r="M11" i="3" s="1"/>
  <c r="M10" i="3"/>
  <c r="J10" i="3"/>
  <c r="K10" i="3" s="1"/>
  <c r="L10" i="3" s="1"/>
  <c r="L10" i="5" l="1"/>
  <c r="M10" i="5" s="1"/>
  <c r="M16" i="4"/>
  <c r="M37" i="4" s="1"/>
  <c r="M38" i="4" s="1"/>
  <c r="K20" i="4"/>
  <c r="L20" i="4" s="1"/>
  <c r="K23" i="4"/>
  <c r="L23" i="4" s="1"/>
  <c r="K31" i="4"/>
  <c r="L31" i="4" s="1"/>
  <c r="M36" i="3"/>
  <c r="M35" i="3"/>
  <c r="M26" i="3"/>
  <c r="M37" i="3" s="1"/>
  <c r="M38" i="3" s="1"/>
  <c r="M25" i="3"/>
  <c r="M14" i="3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M36" i="2" s="1"/>
  <c r="K36" i="2"/>
  <c r="L36" i="2" s="1"/>
  <c r="J36" i="2"/>
  <c r="M35" i="2"/>
  <c r="K35" i="2"/>
  <c r="L35" i="2" s="1"/>
  <c r="J35" i="2"/>
  <c r="M34" i="2"/>
  <c r="J34" i="2"/>
  <c r="K34" i="2" s="1"/>
  <c r="L34" i="2" s="1"/>
  <c r="J33" i="2"/>
  <c r="K33" i="2" s="1"/>
  <c r="L33" i="2" s="1"/>
  <c r="M33" i="2"/>
  <c r="M32" i="2"/>
  <c r="K32" i="2"/>
  <c r="L32" i="2" s="1"/>
  <c r="J32" i="2"/>
  <c r="M31" i="2"/>
  <c r="J31" i="2"/>
  <c r="K31" i="2" s="1"/>
  <c r="L31" i="2" s="1"/>
  <c r="M30" i="2"/>
  <c r="J30" i="2"/>
  <c r="K30" i="2" s="1"/>
  <c r="L30" i="2" s="1"/>
  <c r="M29" i="2"/>
  <c r="K29" i="2"/>
  <c r="L29" i="2" s="1"/>
  <c r="J29" i="2"/>
  <c r="J28" i="2"/>
  <c r="K28" i="2"/>
  <c r="L28" i="2" s="1"/>
  <c r="M27" i="2"/>
  <c r="J27" i="2"/>
  <c r="K27" i="2" s="1"/>
  <c r="L27" i="2" s="1"/>
  <c r="M26" i="2"/>
  <c r="K26" i="2"/>
  <c r="L26" i="2" s="1"/>
  <c r="J26" i="2"/>
  <c r="M25" i="2"/>
  <c r="K25" i="2"/>
  <c r="L25" i="2" s="1"/>
  <c r="J25" i="2"/>
  <c r="M24" i="2"/>
  <c r="J24" i="2"/>
  <c r="K24" i="2" s="1"/>
  <c r="L24" i="2" s="1"/>
  <c r="J23" i="2"/>
  <c r="K23" i="2" s="1"/>
  <c r="L23" i="2" s="1"/>
  <c r="M23" i="2"/>
  <c r="J22" i="2"/>
  <c r="K22" i="2"/>
  <c r="L22" i="2" s="1"/>
  <c r="M21" i="2"/>
  <c r="J21" i="2"/>
  <c r="K21" i="2" s="1"/>
  <c r="L21" i="2" s="1"/>
  <c r="M20" i="2"/>
  <c r="K20" i="2"/>
  <c r="L20" i="2" s="1"/>
  <c r="J20" i="2"/>
  <c r="J19" i="2"/>
  <c r="K19" i="2"/>
  <c r="L19" i="2" s="1"/>
  <c r="J18" i="2"/>
  <c r="K18" i="2" s="1"/>
  <c r="L18" i="2" s="1"/>
  <c r="M18" i="2"/>
  <c r="M17" i="2"/>
  <c r="L17" i="2"/>
  <c r="K17" i="2"/>
  <c r="J17" i="2"/>
  <c r="C17" i="2"/>
  <c r="C18" i="2" s="1"/>
  <c r="C22" i="2" s="1"/>
  <c r="C25" i="2" s="1"/>
  <c r="C26" i="2" s="1"/>
  <c r="C30" i="2" s="1"/>
  <c r="C33" i="2" s="1"/>
  <c r="J16" i="2"/>
  <c r="K16" i="2" s="1"/>
  <c r="L16" i="2" s="1"/>
  <c r="M16" i="2"/>
  <c r="C16" i="2"/>
  <c r="K15" i="2"/>
  <c r="L15" i="2" s="1"/>
  <c r="J15" i="2"/>
  <c r="M15" i="2"/>
  <c r="M14" i="2"/>
  <c r="J14" i="2"/>
  <c r="K14" i="2" s="1"/>
  <c r="L14" i="2" s="1"/>
  <c r="C14" i="2"/>
  <c r="C15" i="2" s="1"/>
  <c r="C19" i="2" s="1"/>
  <c r="C20" i="2" s="1"/>
  <c r="C21" i="2" s="1"/>
  <c r="C23" i="2" s="1"/>
  <c r="C24" i="2" s="1"/>
  <c r="C27" i="2" s="1"/>
  <c r="C28" i="2" s="1"/>
  <c r="C29" i="2" s="1"/>
  <c r="C31" i="2" s="1"/>
  <c r="C32" i="2" s="1"/>
  <c r="C34" i="2" s="1"/>
  <c r="C35" i="2" s="1"/>
  <c r="C36" i="2" s="1"/>
  <c r="J13" i="2"/>
  <c r="K13" i="2" s="1"/>
  <c r="L13" i="2" s="1"/>
  <c r="I13" i="2"/>
  <c r="M13" i="2" s="1"/>
  <c r="M12" i="2"/>
  <c r="K12" i="2"/>
  <c r="L12" i="2" s="1"/>
  <c r="J12" i="2"/>
  <c r="K11" i="2"/>
  <c r="L11" i="2" s="1"/>
  <c r="J11" i="2"/>
  <c r="I11" i="2"/>
  <c r="M11" i="2" s="1"/>
  <c r="M10" i="2"/>
  <c r="L10" i="2"/>
  <c r="K10" i="2"/>
  <c r="J10" i="2"/>
  <c r="M19" i="2" l="1"/>
  <c r="M28" i="2"/>
  <c r="M22" i="2"/>
  <c r="M37" i="2" l="1"/>
  <c r="M38" i="2" s="1"/>
  <c r="I13" i="1"/>
  <c r="I15" i="1"/>
  <c r="I16" i="1"/>
  <c r="I18" i="1"/>
  <c r="I19" i="1"/>
  <c r="I22" i="1"/>
  <c r="I23" i="1"/>
  <c r="I28" i="1"/>
  <c r="I33" i="1"/>
  <c r="N11" i="5" l="1"/>
  <c r="M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11" i="1" l="1"/>
  <c r="M11" i="1" s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10" i="1"/>
  <c r="C16" i="1"/>
  <c r="C17" i="1" s="1"/>
  <c r="C18" i="1" s="1"/>
  <c r="C22" i="1" s="1"/>
  <c r="C25" i="1" s="1"/>
  <c r="C26" i="1" s="1"/>
  <c r="C30" i="1" s="1"/>
  <c r="C33" i="1" s="1"/>
  <c r="C14" i="1"/>
  <c r="C15" i="1" s="1"/>
  <c r="C19" i="1" s="1"/>
  <c r="C20" i="1" s="1"/>
  <c r="C21" i="1" s="1"/>
  <c r="C23" i="1" s="1"/>
  <c r="C24" i="1" s="1"/>
  <c r="C27" i="1" s="1"/>
  <c r="C28" i="1" s="1"/>
  <c r="C29" i="1" s="1"/>
  <c r="C31" i="1" s="1"/>
  <c r="C32" i="1" s="1"/>
  <c r="C34" i="1" s="1"/>
  <c r="C35" i="1" s="1"/>
  <c r="C36" i="1" s="1"/>
  <c r="M37" i="1" l="1"/>
  <c r="K21" i="1"/>
  <c r="L21" i="1" s="1"/>
  <c r="K25" i="1"/>
  <c r="L25" i="1" s="1"/>
  <c r="K14" i="1"/>
  <c r="L14" i="1" s="1"/>
  <c r="K18" i="1"/>
  <c r="L18" i="1" s="1"/>
  <c r="K28" i="1"/>
  <c r="L28" i="1" s="1"/>
  <c r="K30" i="1"/>
  <c r="L30" i="1" s="1"/>
  <c r="K23" i="1"/>
  <c r="L23" i="1" s="1"/>
  <c r="K16" i="1"/>
  <c r="L16" i="1" s="1"/>
  <c r="K32" i="1"/>
  <c r="L32" i="1" s="1"/>
  <c r="K34" i="1"/>
  <c r="L34" i="1" s="1"/>
  <c r="K27" i="1"/>
  <c r="L27" i="1" s="1"/>
  <c r="K20" i="1"/>
  <c r="L20" i="1" s="1"/>
  <c r="K36" i="1"/>
  <c r="L36" i="1" s="1"/>
  <c r="K33" i="1"/>
  <c r="L33" i="1" s="1"/>
  <c r="K22" i="1"/>
  <c r="L22" i="1" s="1"/>
  <c r="K15" i="1"/>
  <c r="L15" i="1" s="1"/>
  <c r="K31" i="1"/>
  <c r="L31" i="1" s="1"/>
  <c r="K24" i="1"/>
  <c r="L24" i="1" s="1"/>
  <c r="K17" i="1"/>
  <c r="L17" i="1" s="1"/>
  <c r="K29" i="1"/>
  <c r="L29" i="1" s="1"/>
  <c r="K26" i="1"/>
  <c r="L26" i="1" s="1"/>
  <c r="K19" i="1"/>
  <c r="L19" i="1" s="1"/>
  <c r="K35" i="1"/>
  <c r="L35" i="1" s="1"/>
  <c r="J12" i="1"/>
  <c r="J13" i="1" l="1"/>
  <c r="J11" i="1"/>
  <c r="J10" i="1"/>
  <c r="K10" i="1" s="1"/>
  <c r="L10" i="1" s="1"/>
  <c r="K13" i="1" l="1"/>
  <c r="L13" i="1" s="1"/>
  <c r="K12" i="1"/>
  <c r="L12" i="1" s="1"/>
  <c r="K11" i="1"/>
  <c r="L11" i="1" s="1"/>
  <c r="M38" i="1" l="1"/>
  <c r="N12" i="5" l="1"/>
</calcChain>
</file>

<file path=xl/sharedStrings.xml><?xml version="1.0" encoding="utf-8"?>
<sst xmlns="http://schemas.openxmlformats.org/spreadsheetml/2006/main" count="259" uniqueCount="65">
  <si>
    <t>Характеристики объекта закупки</t>
  </si>
  <si>
    <t>Используемый метод определения НМЦК 
с обоснованием:</t>
  </si>
  <si>
    <t>№</t>
  </si>
  <si>
    <t>Кол-во</t>
  </si>
  <si>
    <t>Средняя цена (руб.)</t>
  </si>
  <si>
    <t>Итого:</t>
  </si>
  <si>
    <t>(подпись/расшифровка подписи)</t>
  </si>
  <si>
    <t>Наименование товара, услуги (работы)</t>
  </si>
  <si>
    <t>(наименование должности)</t>
  </si>
  <si>
    <t>Работник контрактной службы/ контрактный управляющий:</t>
  </si>
  <si>
    <t>Ед. измер.</t>
  </si>
  <si>
    <t>Расчёт НМЦК</t>
  </si>
  <si>
    <t>Среднее квадратич-ное отклонение</t>
  </si>
  <si>
    <t>Коэффи-циент вариации (%)</t>
  </si>
  <si>
    <t>Совокуп-ность значений</t>
  </si>
  <si>
    <t xml:space="preserve"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 Расчёт выполнен в соответствии с Методическими рекомендациями, утверждёнными приказом МЭР РФ от 02.10.2013 г. № 567. 
</t>
  </si>
  <si>
    <t>кг</t>
  </si>
  <si>
    <t xml:space="preserve">1 КП </t>
  </si>
  <si>
    <t xml:space="preserve">2 КП </t>
  </si>
  <si>
    <t xml:space="preserve">3 КП </t>
  </si>
  <si>
    <t xml:space="preserve">Обоснование начальной (максимальной) цены контракта на поставку продуктов питания (бакалея)  </t>
  </si>
  <si>
    <t>Йогурт, шт</t>
  </si>
  <si>
    <t>Кофейный напиток, 100г</t>
  </si>
  <si>
    <t>шт</t>
  </si>
  <si>
    <r>
      <t>Дата подготовки обоснования НМЦК:</t>
    </r>
    <r>
      <rPr>
        <b/>
        <sz val="14"/>
        <color rgb="FF000000"/>
        <rFont val="Arial"/>
        <family val="2"/>
        <charset val="204"/>
      </rPr>
      <t xml:space="preserve"> 03.02.2025</t>
    </r>
    <r>
      <rPr>
        <sz val="14"/>
        <color rgb="FF000000"/>
        <rFont val="Arial"/>
        <family val="2"/>
        <charset val="204"/>
      </rPr>
      <t xml:space="preserve"> г.</t>
    </r>
  </si>
  <si>
    <r>
      <t xml:space="preserve">НМЦК рассчитана по </t>
    </r>
    <r>
      <rPr>
        <b/>
        <sz val="14"/>
        <color rgb="FF000000"/>
        <rFont val="Arial"/>
        <family val="2"/>
        <charset val="204"/>
      </rPr>
      <t xml:space="preserve">среднему </t>
    </r>
    <r>
      <rPr>
        <sz val="14"/>
        <color rgb="FF000000"/>
        <rFont val="Arial"/>
        <family val="2"/>
        <charset val="204"/>
      </rPr>
      <t>ценовому предложению и составляет (в рублях):</t>
    </r>
  </si>
  <si>
    <t xml:space="preserve">Поставка продуктов питания </t>
  </si>
  <si>
    <t>Батон (0,400), кг</t>
  </si>
  <si>
    <t>Сухарь Панировочный, кг</t>
  </si>
  <si>
    <t>Печенье, кг</t>
  </si>
  <si>
    <t>Булочка, шт</t>
  </si>
  <si>
    <t>Вафли, кг</t>
  </si>
  <si>
    <t>Конфеты, кг</t>
  </si>
  <si>
    <t>Шоколад, шт</t>
  </si>
  <si>
    <t>Чоко-пай, шт</t>
  </si>
  <si>
    <t>Кукурузные палочки, шт</t>
  </si>
  <si>
    <t>Пряник, кг</t>
  </si>
  <si>
    <t>Джем, кг</t>
  </si>
  <si>
    <t>Томатная паста, кг</t>
  </si>
  <si>
    <t>Сок (0,2 л), шт</t>
  </si>
  <si>
    <t>Ванилин, кг</t>
  </si>
  <si>
    <t>Дрожжи, кг</t>
  </si>
  <si>
    <t>Коктейль молочный, шт</t>
  </si>
  <si>
    <t>Корица молотая, кг</t>
  </si>
  <si>
    <t>Лимонная кислота, кг</t>
  </si>
  <si>
    <t>Пудинг творожный (творожок, сырок творожный), шт</t>
  </si>
  <si>
    <t>Сахарная пудра, кг</t>
  </si>
  <si>
    <t>Смородина, кг</t>
  </si>
  <si>
    <t>Сода пищевая, шт</t>
  </si>
  <si>
    <t>Фасоль, кг</t>
  </si>
  <si>
    <t>Тесто слоеное, гк</t>
  </si>
  <si>
    <t>Хлопья кукурузные, кг</t>
  </si>
  <si>
    <t>ОКПД2</t>
  </si>
  <si>
    <t>НМЦК                   по средней цене</t>
  </si>
  <si>
    <t>Королева О.В.</t>
  </si>
  <si>
    <t>До конца марта хватит.</t>
  </si>
  <si>
    <t>Единица измерения</t>
  </si>
  <si>
    <t>Национальный режим</t>
  </si>
  <si>
    <r>
      <t xml:space="preserve">НМЦК рассчитана по </t>
    </r>
    <r>
      <rPr>
        <b/>
        <sz val="11"/>
        <color rgb="FF000000"/>
        <rFont val="Times New Roman"/>
        <family val="1"/>
        <charset val="204"/>
      </rPr>
      <t xml:space="preserve">среднему </t>
    </r>
    <r>
      <rPr>
        <sz val="11"/>
        <color rgb="FF000000"/>
        <rFont val="Times New Roman"/>
        <family val="1"/>
        <charset val="204"/>
      </rPr>
      <t>ценовому предложению и составляет (в рублях):</t>
    </r>
  </si>
  <si>
    <t>НМЦК по средней</t>
  </si>
  <si>
    <t>Прикроватная тумбочка</t>
  </si>
  <si>
    <t>31.09.12.124</t>
  </si>
  <si>
    <t>Ограничение</t>
  </si>
  <si>
    <t>Обоснование начальной (максимальной) цены договора на поставку прикроватных тумбочек</t>
  </si>
  <si>
    <r>
      <t>Дата подготовки обоснования НМЦК:</t>
    </r>
    <r>
      <rPr>
        <b/>
        <sz val="11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</si>
</sst>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9" x14ac:knownFonts="1">
    <font>
      <sz val="11"/>
      <color rgb="FF000000"/>
      <name val="Calibri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 applyAlignment="0"/>
  </cellStyleXfs>
  <cellXfs count="12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vertical="top" wrapText="1"/>
    </xf>
    <xf numFmtId="2" fontId="1" fillId="0" borderId="0" xfId="0" applyNumberFormat="1" applyFont="1"/>
    <xf numFmtId="2" fontId="1" fillId="0" borderId="0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7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wrapText="1"/>
    </xf>
    <xf numFmtId="0" fontId="5" fillId="0" borderId="0" xfId="0" applyFont="1" applyFill="1"/>
    <xf numFmtId="2" fontId="5" fillId="0" borderId="0" xfId="0" applyNumberFormat="1" applyFont="1" applyFill="1" applyAlignment="1">
      <alignment vertical="top" wrapText="1"/>
    </xf>
    <xf numFmtId="2" fontId="5" fillId="0" borderId="0" xfId="0" applyNumberFormat="1" applyFont="1" applyFill="1"/>
    <xf numFmtId="2" fontId="5" fillId="0" borderId="0" xfId="0" applyNumberFormat="1" applyFont="1" applyFill="1" applyBorder="1"/>
    <xf numFmtId="0" fontId="5" fillId="0" borderId="7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5" zoomScale="80" zoomScaleNormal="80" zoomScaleSheetLayoutView="100" workbookViewId="0">
      <selection activeCell="A5" sqref="A1:XFD1048576"/>
    </sheetView>
  </sheetViews>
  <sheetFormatPr defaultColWidth="9" defaultRowHeight="18" x14ac:dyDescent="0.25"/>
  <cols>
    <col min="1" max="1" width="7.7109375" style="1" customWidth="1"/>
    <col min="2" max="2" width="36.85546875" style="1" customWidth="1"/>
    <col min="3" max="3" width="10.85546875" style="1" customWidth="1"/>
    <col min="4" max="4" width="18.5703125" style="1" hidden="1" customWidth="1"/>
    <col min="5" max="5" width="17.140625" style="1" customWidth="1"/>
    <col min="6" max="6" width="20.140625" style="3" customWidth="1"/>
    <col min="7" max="8" width="20.42578125" style="3" customWidth="1"/>
    <col min="9" max="9" width="22.85546875" style="3" customWidth="1"/>
    <col min="10" max="11" width="16.85546875" style="1" customWidth="1"/>
    <col min="12" max="12" width="24.7109375" style="1" customWidth="1"/>
    <col min="13" max="13" width="21.28515625" style="1" customWidth="1"/>
    <col min="14" max="19" width="9.28515625" style="1" customWidth="1"/>
    <col min="20" max="998" width="9.140625" style="1" customWidth="1"/>
    <col min="999" max="16384" width="9" style="1"/>
  </cols>
  <sheetData>
    <row r="1" spans="1:14" x14ac:dyDescent="0.25">
      <c r="F1" s="2"/>
      <c r="G1" s="2"/>
      <c r="H1" s="2"/>
      <c r="I1" s="2"/>
    </row>
    <row r="3" spans="1:14" x14ac:dyDescent="0.25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5" spans="1:14" x14ac:dyDescent="0.25">
      <c r="I5" s="4"/>
    </row>
    <row r="6" spans="1:14" x14ac:dyDescent="0.25">
      <c r="A6" s="97" t="s">
        <v>0</v>
      </c>
      <c r="B6" s="97"/>
      <c r="C6" s="100" t="s">
        <v>26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4" x14ac:dyDescent="0.25">
      <c r="A7" s="98" t="s">
        <v>1</v>
      </c>
      <c r="B7" s="98"/>
      <c r="C7" s="103" t="s">
        <v>15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0"/>
    </row>
    <row r="8" spans="1:14" x14ac:dyDescent="0.25">
      <c r="A8" s="83" t="s">
        <v>11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4" ht="72" x14ac:dyDescent="0.25">
      <c r="A9" s="14" t="s">
        <v>2</v>
      </c>
      <c r="B9" s="14" t="s">
        <v>7</v>
      </c>
      <c r="C9" s="14" t="s">
        <v>10</v>
      </c>
      <c r="D9" s="14" t="s">
        <v>52</v>
      </c>
      <c r="E9" s="11" t="s">
        <v>3</v>
      </c>
      <c r="F9" s="5" t="s">
        <v>17</v>
      </c>
      <c r="G9" s="5" t="s">
        <v>18</v>
      </c>
      <c r="H9" s="29" t="s">
        <v>19</v>
      </c>
      <c r="I9" s="18" t="s">
        <v>4</v>
      </c>
      <c r="J9" s="12" t="s">
        <v>12</v>
      </c>
      <c r="K9" s="12" t="s">
        <v>13</v>
      </c>
      <c r="L9" s="12" t="s">
        <v>14</v>
      </c>
      <c r="M9" s="11" t="s">
        <v>53</v>
      </c>
      <c r="N9" s="19"/>
    </row>
    <row r="10" spans="1:14" s="28" customFormat="1" x14ac:dyDescent="0.25">
      <c r="A10" s="30">
        <v>1</v>
      </c>
      <c r="B10" s="30" t="s">
        <v>27</v>
      </c>
      <c r="C10" s="30" t="s">
        <v>16</v>
      </c>
      <c r="D10" s="26"/>
      <c r="E10" s="31">
        <v>4200</v>
      </c>
      <c r="F10" s="31">
        <v>107</v>
      </c>
      <c r="G10" s="31">
        <v>105</v>
      </c>
      <c r="H10" s="31">
        <v>90</v>
      </c>
      <c r="I10" s="32">
        <v>100.67</v>
      </c>
      <c r="J10" s="33">
        <f t="shared" ref="J10:J36" si="0">STDEV(F10:H10)</f>
        <v>9.2915732431775702</v>
      </c>
      <c r="K10" s="33">
        <f t="shared" ref="K10:K36" si="1">J10/I10*100</f>
        <v>9.2297340252086713</v>
      </c>
      <c r="L10" s="33" t="str">
        <f t="shared" ref="L10:L36" si="2">IF(K10&lt;33,"ОДНОРОДНЫЕ","НЕОДНОРОДНЫЕ")</f>
        <v>ОДНОРОДНЫЕ</v>
      </c>
      <c r="M10" s="31">
        <f>E10*I10</f>
        <v>422814</v>
      </c>
      <c r="N10" s="27"/>
    </row>
    <row r="11" spans="1:14" s="28" customFormat="1" x14ac:dyDescent="0.25">
      <c r="A11" s="30">
        <v>2</v>
      </c>
      <c r="B11" s="30" t="s">
        <v>28</v>
      </c>
      <c r="C11" s="30" t="s">
        <v>16</v>
      </c>
      <c r="D11" s="26"/>
      <c r="E11" s="31">
        <v>675</v>
      </c>
      <c r="F11" s="31">
        <v>150</v>
      </c>
      <c r="G11" s="31">
        <v>135</v>
      </c>
      <c r="H11" s="31">
        <v>135</v>
      </c>
      <c r="I11" s="32">
        <f t="shared" ref="I11:I33" si="3">(F11+G11+H11)/3</f>
        <v>140</v>
      </c>
      <c r="J11" s="33">
        <f t="shared" si="0"/>
        <v>8.6602540378443873</v>
      </c>
      <c r="K11" s="33">
        <f t="shared" si="1"/>
        <v>6.1858957413174194</v>
      </c>
      <c r="L11" s="33" t="str">
        <f t="shared" si="2"/>
        <v>ОДНОРОДНЫЕ</v>
      </c>
      <c r="M11" s="31">
        <f t="shared" ref="M11:M12" si="4">E11*I11</f>
        <v>94500</v>
      </c>
      <c r="N11" s="27"/>
    </row>
    <row r="12" spans="1:14" s="28" customFormat="1" x14ac:dyDescent="0.25">
      <c r="A12" s="30">
        <v>3</v>
      </c>
      <c r="B12" s="30" t="s">
        <v>29</v>
      </c>
      <c r="C12" s="30" t="s">
        <v>16</v>
      </c>
      <c r="D12" s="26"/>
      <c r="E12" s="31">
        <v>2025</v>
      </c>
      <c r="F12" s="31">
        <v>220</v>
      </c>
      <c r="G12" s="31">
        <v>203.9</v>
      </c>
      <c r="H12" s="31">
        <v>210</v>
      </c>
      <c r="I12" s="32">
        <v>211.3</v>
      </c>
      <c r="J12" s="33">
        <f t="shared" si="0"/>
        <v>8.1283454650992759</v>
      </c>
      <c r="K12" s="33">
        <f t="shared" si="1"/>
        <v>3.8468270066726338</v>
      </c>
      <c r="L12" s="33" t="str">
        <f t="shared" si="2"/>
        <v>ОДНОРОДНЫЕ</v>
      </c>
      <c r="M12" s="31">
        <f t="shared" si="4"/>
        <v>427882.5</v>
      </c>
      <c r="N12" s="27"/>
    </row>
    <row r="13" spans="1:14" s="28" customFormat="1" x14ac:dyDescent="0.25">
      <c r="A13" s="30">
        <v>1</v>
      </c>
      <c r="B13" s="30" t="s">
        <v>30</v>
      </c>
      <c r="C13" s="30" t="s">
        <v>23</v>
      </c>
      <c r="D13" s="26"/>
      <c r="E13" s="31">
        <v>22500</v>
      </c>
      <c r="F13" s="31">
        <v>18</v>
      </c>
      <c r="G13" s="31">
        <v>20.9</v>
      </c>
      <c r="H13" s="31">
        <v>22</v>
      </c>
      <c r="I13" s="32">
        <f t="shared" si="3"/>
        <v>20.3</v>
      </c>
      <c r="J13" s="33">
        <f t="shared" si="0"/>
        <v>2.0663978319771825</v>
      </c>
      <c r="K13" s="33">
        <f t="shared" si="1"/>
        <v>10.179299664912229</v>
      </c>
      <c r="L13" s="33" t="str">
        <f t="shared" si="2"/>
        <v>ОДНОРОДНЫЕ</v>
      </c>
      <c r="M13" s="31">
        <f>E13*I13</f>
        <v>456750</v>
      </c>
      <c r="N13" s="27"/>
    </row>
    <row r="14" spans="1:14" s="28" customFormat="1" x14ac:dyDescent="0.25">
      <c r="A14" s="30">
        <v>5</v>
      </c>
      <c r="B14" s="30" t="s">
        <v>31</v>
      </c>
      <c r="C14" s="30" t="str">
        <f>C12</f>
        <v>кг</v>
      </c>
      <c r="D14" s="26"/>
      <c r="E14" s="31">
        <v>1125</v>
      </c>
      <c r="F14" s="31">
        <v>260</v>
      </c>
      <c r="G14" s="31">
        <v>221</v>
      </c>
      <c r="H14" s="31">
        <v>340</v>
      </c>
      <c r="I14" s="32">
        <v>273.67</v>
      </c>
      <c r="J14" s="33">
        <f t="shared" si="0"/>
        <v>60.665750908839236</v>
      </c>
      <c r="K14" s="33">
        <f t="shared" si="1"/>
        <v>22.16748306677357</v>
      </c>
      <c r="L14" s="33" t="str">
        <f t="shared" si="2"/>
        <v>ОДНОРОДНЫЕ</v>
      </c>
      <c r="M14" s="31">
        <f t="shared" ref="M14:M36" si="5">E14*I14</f>
        <v>307878.75</v>
      </c>
      <c r="N14" s="27"/>
    </row>
    <row r="15" spans="1:14" s="28" customFormat="1" x14ac:dyDescent="0.25">
      <c r="A15" s="30">
        <v>6</v>
      </c>
      <c r="B15" s="30" t="s">
        <v>32</v>
      </c>
      <c r="C15" s="30" t="str">
        <f>C14</f>
        <v>кг</v>
      </c>
      <c r="D15" s="26"/>
      <c r="E15" s="31">
        <v>500</v>
      </c>
      <c r="F15" s="31">
        <v>330</v>
      </c>
      <c r="G15" s="31">
        <v>339.9</v>
      </c>
      <c r="H15" s="31">
        <v>360</v>
      </c>
      <c r="I15" s="32">
        <f t="shared" si="3"/>
        <v>343.3</v>
      </c>
      <c r="J15" s="33">
        <f t="shared" si="0"/>
        <v>15.286268347768859</v>
      </c>
      <c r="K15" s="33">
        <f t="shared" si="1"/>
        <v>4.4527434744447589</v>
      </c>
      <c r="L15" s="33" t="str">
        <f t="shared" si="2"/>
        <v>ОДНОРОДНЫЕ</v>
      </c>
      <c r="M15" s="31">
        <f t="shared" si="5"/>
        <v>171650</v>
      </c>
      <c r="N15" s="27"/>
    </row>
    <row r="16" spans="1:14" s="28" customFormat="1" x14ac:dyDescent="0.25">
      <c r="A16" s="30">
        <v>7</v>
      </c>
      <c r="B16" s="30" t="s">
        <v>33</v>
      </c>
      <c r="C16" s="30" t="str">
        <f>C13</f>
        <v>шт</v>
      </c>
      <c r="D16" s="26"/>
      <c r="E16" s="31">
        <v>7500</v>
      </c>
      <c r="F16" s="31">
        <v>28</v>
      </c>
      <c r="G16" s="31">
        <v>29.5</v>
      </c>
      <c r="H16" s="31">
        <v>28</v>
      </c>
      <c r="I16" s="32">
        <f t="shared" si="3"/>
        <v>28.5</v>
      </c>
      <c r="J16" s="33">
        <f t="shared" si="0"/>
        <v>0.8660254037844386</v>
      </c>
      <c r="K16" s="33">
        <f t="shared" si="1"/>
        <v>3.0386856273138196</v>
      </c>
      <c r="L16" s="33" t="str">
        <f t="shared" si="2"/>
        <v>ОДНОРОДНЫЕ</v>
      </c>
      <c r="M16" s="31">
        <f t="shared" si="5"/>
        <v>213750</v>
      </c>
      <c r="N16" s="27"/>
    </row>
    <row r="17" spans="1:14" s="28" customFormat="1" x14ac:dyDescent="0.25">
      <c r="A17" s="30">
        <v>8</v>
      </c>
      <c r="B17" s="30" t="s">
        <v>34</v>
      </c>
      <c r="C17" s="30" t="str">
        <f>C16</f>
        <v>шт</v>
      </c>
      <c r="D17" s="26"/>
      <c r="E17" s="31">
        <v>15000</v>
      </c>
      <c r="F17" s="31">
        <v>24</v>
      </c>
      <c r="G17" s="31">
        <v>15.8</v>
      </c>
      <c r="H17" s="31">
        <v>16.38</v>
      </c>
      <c r="I17" s="32">
        <v>18.73</v>
      </c>
      <c r="J17" s="33">
        <f t="shared" si="0"/>
        <v>4.5760390441224814</v>
      </c>
      <c r="K17" s="33">
        <f t="shared" si="1"/>
        <v>24.43160194406023</v>
      </c>
      <c r="L17" s="33" t="str">
        <f t="shared" si="2"/>
        <v>ОДНОРОДНЫЕ</v>
      </c>
      <c r="M17" s="31">
        <f t="shared" si="5"/>
        <v>280950</v>
      </c>
      <c r="N17" s="27"/>
    </row>
    <row r="18" spans="1:14" s="28" customFormat="1" x14ac:dyDescent="0.25">
      <c r="A18" s="30">
        <v>9</v>
      </c>
      <c r="B18" s="30" t="s">
        <v>35</v>
      </c>
      <c r="C18" s="30" t="str">
        <f>C17</f>
        <v>шт</v>
      </c>
      <c r="D18" s="26"/>
      <c r="E18" s="31">
        <v>7500</v>
      </c>
      <c r="F18" s="31">
        <v>38</v>
      </c>
      <c r="G18" s="31">
        <v>28.4</v>
      </c>
      <c r="H18" s="31">
        <v>30.8</v>
      </c>
      <c r="I18" s="32">
        <f t="shared" si="3"/>
        <v>32.4</v>
      </c>
      <c r="J18" s="33">
        <f t="shared" si="0"/>
        <v>4.9959983987186991</v>
      </c>
      <c r="K18" s="33">
        <f t="shared" si="1"/>
        <v>15.419748144193516</v>
      </c>
      <c r="L18" s="33" t="str">
        <f t="shared" si="2"/>
        <v>ОДНОРОДНЫЕ</v>
      </c>
      <c r="M18" s="31">
        <f t="shared" si="5"/>
        <v>243000</v>
      </c>
      <c r="N18" s="27"/>
    </row>
    <row r="19" spans="1:14" s="28" customFormat="1" x14ac:dyDescent="0.25">
      <c r="A19" s="30">
        <v>10</v>
      </c>
      <c r="B19" s="30" t="s">
        <v>36</v>
      </c>
      <c r="C19" s="30" t="str">
        <f>C15</f>
        <v>кг</v>
      </c>
      <c r="D19" s="26"/>
      <c r="E19" s="31">
        <v>1800</v>
      </c>
      <c r="F19" s="31">
        <v>225</v>
      </c>
      <c r="G19" s="31">
        <v>203.9</v>
      </c>
      <c r="H19" s="31">
        <v>235</v>
      </c>
      <c r="I19" s="32">
        <f t="shared" si="3"/>
        <v>221.29999999999998</v>
      </c>
      <c r="J19" s="33">
        <f t="shared" si="0"/>
        <v>15.876712506057414</v>
      </c>
      <c r="K19" s="33">
        <f t="shared" si="1"/>
        <v>7.1742939476084118</v>
      </c>
      <c r="L19" s="33" t="str">
        <f t="shared" si="2"/>
        <v>ОДНОРОДНЫЕ</v>
      </c>
      <c r="M19" s="31">
        <f t="shared" si="5"/>
        <v>398339.99999999994</v>
      </c>
      <c r="N19" s="27"/>
    </row>
    <row r="20" spans="1:14" s="28" customFormat="1" x14ac:dyDescent="0.25">
      <c r="A20" s="30">
        <v>11</v>
      </c>
      <c r="B20" s="30" t="s">
        <v>37</v>
      </c>
      <c r="C20" s="30" t="str">
        <f>C19</f>
        <v>кг</v>
      </c>
      <c r="D20" s="26"/>
      <c r="E20" s="31">
        <v>300</v>
      </c>
      <c r="F20" s="31">
        <v>448</v>
      </c>
      <c r="G20" s="31">
        <v>434.65</v>
      </c>
      <c r="H20" s="31">
        <v>386.67</v>
      </c>
      <c r="I20" s="32">
        <v>423.11</v>
      </c>
      <c r="J20" s="33">
        <f t="shared" si="0"/>
        <v>32.253350730324634</v>
      </c>
      <c r="K20" s="33">
        <f t="shared" si="1"/>
        <v>7.6229232895286412</v>
      </c>
      <c r="L20" s="33" t="str">
        <f t="shared" si="2"/>
        <v>ОДНОРОДНЫЕ</v>
      </c>
      <c r="M20" s="31">
        <f t="shared" si="5"/>
        <v>126933</v>
      </c>
      <c r="N20" s="27"/>
    </row>
    <row r="21" spans="1:14" s="28" customFormat="1" x14ac:dyDescent="0.25">
      <c r="A21" s="30">
        <v>12</v>
      </c>
      <c r="B21" s="30" t="s">
        <v>38</v>
      </c>
      <c r="C21" s="30" t="str">
        <f>C20</f>
        <v>кг</v>
      </c>
      <c r="D21" s="26"/>
      <c r="E21" s="31">
        <v>473</v>
      </c>
      <c r="F21" s="31">
        <v>285</v>
      </c>
      <c r="G21" s="31">
        <v>339.63</v>
      </c>
      <c r="H21" s="31">
        <v>290</v>
      </c>
      <c r="I21" s="32">
        <v>304.88</v>
      </c>
      <c r="J21" s="33">
        <f t="shared" si="0"/>
        <v>30.200921067631914</v>
      </c>
      <c r="K21" s="33">
        <f t="shared" si="1"/>
        <v>9.9058387128155054</v>
      </c>
      <c r="L21" s="33" t="str">
        <f t="shared" si="2"/>
        <v>ОДНОРОДНЫЕ</v>
      </c>
      <c r="M21" s="31">
        <f t="shared" si="5"/>
        <v>144208.24</v>
      </c>
      <c r="N21" s="27"/>
    </row>
    <row r="22" spans="1:14" s="28" customFormat="1" x14ac:dyDescent="0.25">
      <c r="A22" s="30">
        <v>13</v>
      </c>
      <c r="B22" s="30" t="s">
        <v>39</v>
      </c>
      <c r="C22" s="30" t="str">
        <f>C18</f>
        <v>шт</v>
      </c>
      <c r="D22" s="26"/>
      <c r="E22" s="31">
        <v>7500</v>
      </c>
      <c r="F22" s="31">
        <v>26</v>
      </c>
      <c r="G22" s="31">
        <v>36.299999999999997</v>
      </c>
      <c r="H22" s="31">
        <v>28</v>
      </c>
      <c r="I22" s="32">
        <f t="shared" si="3"/>
        <v>30.099999999999998</v>
      </c>
      <c r="J22" s="33">
        <f t="shared" si="0"/>
        <v>5.4616847217685427</v>
      </c>
      <c r="K22" s="33">
        <f t="shared" si="1"/>
        <v>18.145131966008449</v>
      </c>
      <c r="L22" s="33" t="str">
        <f t="shared" si="2"/>
        <v>ОДНОРОДНЫЕ</v>
      </c>
      <c r="M22" s="31">
        <f t="shared" si="5"/>
        <v>225749.99999999997</v>
      </c>
      <c r="N22" s="27"/>
    </row>
    <row r="23" spans="1:14" s="28" customFormat="1" x14ac:dyDescent="0.25">
      <c r="A23" s="30">
        <v>14</v>
      </c>
      <c r="B23" s="30" t="s">
        <v>40</v>
      </c>
      <c r="C23" s="30" t="str">
        <f>C21</f>
        <v>кг</v>
      </c>
      <c r="D23" s="26"/>
      <c r="E23" s="31">
        <v>50</v>
      </c>
      <c r="F23" s="31">
        <v>3000</v>
      </c>
      <c r="G23" s="35">
        <v>3400</v>
      </c>
      <c r="H23" s="31">
        <v>2000</v>
      </c>
      <c r="I23" s="32">
        <f t="shared" si="3"/>
        <v>2800</v>
      </c>
      <c r="J23" s="33">
        <f>STDEV(F23:H23)</f>
        <v>721.11025509279784</v>
      </c>
      <c r="K23" s="33">
        <f t="shared" si="1"/>
        <v>25.753937681885635</v>
      </c>
      <c r="L23" s="33" t="str">
        <f t="shared" si="2"/>
        <v>ОДНОРОДНЫЕ</v>
      </c>
      <c r="M23" s="31">
        <f t="shared" si="5"/>
        <v>140000</v>
      </c>
      <c r="N23" s="27"/>
    </row>
    <row r="24" spans="1:14" s="47" customFormat="1" x14ac:dyDescent="0.25">
      <c r="A24" s="44">
        <v>15</v>
      </c>
      <c r="B24" s="44" t="s">
        <v>41</v>
      </c>
      <c r="C24" s="44" t="str">
        <f>C23</f>
        <v>кг</v>
      </c>
      <c r="D24" s="45"/>
      <c r="E24" s="34">
        <v>5</v>
      </c>
      <c r="F24" s="34">
        <v>2454</v>
      </c>
      <c r="G24" s="34">
        <v>1754.55</v>
      </c>
      <c r="H24" s="34">
        <v>2545.4499999999998</v>
      </c>
      <c r="I24" s="33">
        <v>2251.33</v>
      </c>
      <c r="J24" s="33">
        <f t="shared" si="0"/>
        <v>432.65001540891302</v>
      </c>
      <c r="K24" s="33">
        <f t="shared" si="1"/>
        <v>19.2175298782903</v>
      </c>
      <c r="L24" s="33" t="str">
        <f t="shared" si="2"/>
        <v>ОДНОРОДНЫЕ</v>
      </c>
      <c r="M24" s="34">
        <f t="shared" si="5"/>
        <v>11256.65</v>
      </c>
      <c r="N24" s="46"/>
    </row>
    <row r="25" spans="1:14" s="47" customFormat="1" x14ac:dyDescent="0.25">
      <c r="A25" s="44">
        <v>16</v>
      </c>
      <c r="B25" s="44" t="s">
        <v>21</v>
      </c>
      <c r="C25" s="44" t="str">
        <f>C22</f>
        <v>шт</v>
      </c>
      <c r="D25" s="45"/>
      <c r="E25" s="34">
        <v>60000</v>
      </c>
      <c r="F25" s="34">
        <v>28</v>
      </c>
      <c r="G25" s="34">
        <v>34</v>
      </c>
      <c r="H25" s="34">
        <v>36</v>
      </c>
      <c r="I25" s="33">
        <v>32.67</v>
      </c>
      <c r="J25" s="33">
        <f t="shared" si="0"/>
        <v>4.1633319989322564</v>
      </c>
      <c r="K25" s="33">
        <f t="shared" si="1"/>
        <v>12.743593507597966</v>
      </c>
      <c r="L25" s="33" t="str">
        <f t="shared" si="2"/>
        <v>ОДНОРОДНЫЕ</v>
      </c>
      <c r="M25" s="34">
        <f t="shared" si="5"/>
        <v>1960200</v>
      </c>
      <c r="N25" s="46"/>
    </row>
    <row r="26" spans="1:14" s="47" customFormat="1" x14ac:dyDescent="0.25">
      <c r="A26" s="44">
        <v>17</v>
      </c>
      <c r="B26" s="44" t="s">
        <v>42</v>
      </c>
      <c r="C26" s="44" t="str">
        <f>C25</f>
        <v>шт</v>
      </c>
      <c r="D26" s="45"/>
      <c r="E26" s="34">
        <v>45000</v>
      </c>
      <c r="F26" s="34">
        <v>54</v>
      </c>
      <c r="G26" s="34">
        <v>61</v>
      </c>
      <c r="H26" s="34">
        <v>51</v>
      </c>
      <c r="I26" s="33">
        <v>55.33</v>
      </c>
      <c r="J26" s="33">
        <f t="shared" si="0"/>
        <v>5.1316014394468841</v>
      </c>
      <c r="K26" s="33">
        <f t="shared" si="1"/>
        <v>9.274537212085459</v>
      </c>
      <c r="L26" s="33" t="str">
        <f t="shared" si="2"/>
        <v>ОДНОРОДНЫЕ</v>
      </c>
      <c r="M26" s="34">
        <f t="shared" si="5"/>
        <v>2489850</v>
      </c>
      <c r="N26" s="46"/>
    </row>
    <row r="27" spans="1:14" s="47" customFormat="1" ht="36" x14ac:dyDescent="0.25">
      <c r="A27" s="44">
        <v>18</v>
      </c>
      <c r="B27" s="44" t="s">
        <v>43</v>
      </c>
      <c r="C27" s="44" t="str">
        <f>C24</f>
        <v>кг</v>
      </c>
      <c r="D27" s="45"/>
      <c r="E27" s="34">
        <v>8</v>
      </c>
      <c r="F27" s="34">
        <v>485</v>
      </c>
      <c r="G27" s="34">
        <v>680</v>
      </c>
      <c r="H27" s="34">
        <v>1230</v>
      </c>
      <c r="I27" s="33">
        <v>798.33</v>
      </c>
      <c r="J27" s="33">
        <f t="shared" si="0"/>
        <v>386.3396605751646</v>
      </c>
      <c r="K27" s="33">
        <f t="shared" si="1"/>
        <v>48.393478959222954</v>
      </c>
      <c r="L27" s="33" t="str">
        <f t="shared" si="2"/>
        <v>НЕОДНОРОДНЫЕ</v>
      </c>
      <c r="M27" s="34">
        <f t="shared" si="5"/>
        <v>6386.64</v>
      </c>
      <c r="N27" s="46"/>
    </row>
    <row r="28" spans="1:14" s="47" customFormat="1" x14ac:dyDescent="0.25">
      <c r="A28" s="44">
        <v>19</v>
      </c>
      <c r="B28" s="44" t="s">
        <v>22</v>
      </c>
      <c r="C28" s="44" t="str">
        <f>C27</f>
        <v>кг</v>
      </c>
      <c r="D28" s="45"/>
      <c r="E28" s="34">
        <v>180</v>
      </c>
      <c r="F28" s="34">
        <v>500</v>
      </c>
      <c r="G28" s="34">
        <v>453</v>
      </c>
      <c r="H28" s="34">
        <v>550</v>
      </c>
      <c r="I28" s="33">
        <f t="shared" si="3"/>
        <v>501</v>
      </c>
      <c r="J28" s="33">
        <f t="shared" si="0"/>
        <v>48.507731342539614</v>
      </c>
      <c r="K28" s="33">
        <f t="shared" si="1"/>
        <v>9.6821819046985258</v>
      </c>
      <c r="L28" s="33" t="str">
        <f t="shared" si="2"/>
        <v>ОДНОРОДНЫЕ</v>
      </c>
      <c r="M28" s="34">
        <f t="shared" si="5"/>
        <v>90180</v>
      </c>
      <c r="N28" s="46"/>
    </row>
    <row r="29" spans="1:14" s="47" customFormat="1" x14ac:dyDescent="0.25">
      <c r="A29" s="44">
        <v>20</v>
      </c>
      <c r="B29" s="44" t="s">
        <v>44</v>
      </c>
      <c r="C29" s="44" t="str">
        <f>C28</f>
        <v>кг</v>
      </c>
      <c r="D29" s="45"/>
      <c r="E29" s="34">
        <v>3</v>
      </c>
      <c r="F29" s="34">
        <v>1400</v>
      </c>
      <c r="G29" s="34">
        <v>1460</v>
      </c>
      <c r="H29" s="34">
        <v>1600</v>
      </c>
      <c r="I29" s="33">
        <v>1486.67</v>
      </c>
      <c r="J29" s="33">
        <f t="shared" si="0"/>
        <v>102.63202878893767</v>
      </c>
      <c r="K29" s="33">
        <f t="shared" si="1"/>
        <v>6.9034842156590006</v>
      </c>
      <c r="L29" s="33" t="str">
        <f t="shared" si="2"/>
        <v>ОДНОРОДНЫЕ</v>
      </c>
      <c r="M29" s="34">
        <f t="shared" si="5"/>
        <v>4460.01</v>
      </c>
      <c r="N29" s="46"/>
    </row>
    <row r="30" spans="1:14" s="47" customFormat="1" ht="54" x14ac:dyDescent="0.25">
      <c r="A30" s="44">
        <v>21</v>
      </c>
      <c r="B30" s="44" t="s">
        <v>45</v>
      </c>
      <c r="C30" s="44" t="str">
        <f>C26</f>
        <v>шт</v>
      </c>
      <c r="D30" s="45"/>
      <c r="E30" s="34">
        <v>15000</v>
      </c>
      <c r="F30" s="34">
        <v>78</v>
      </c>
      <c r="G30" s="34">
        <v>51</v>
      </c>
      <c r="H30" s="34">
        <v>53</v>
      </c>
      <c r="I30" s="33">
        <v>60.67</v>
      </c>
      <c r="J30" s="33">
        <f t="shared" si="0"/>
        <v>15.044378795195668</v>
      </c>
      <c r="K30" s="33">
        <f t="shared" si="1"/>
        <v>24.797064109437393</v>
      </c>
      <c r="L30" s="33" t="str">
        <f t="shared" si="2"/>
        <v>ОДНОРОДНЫЕ</v>
      </c>
      <c r="M30" s="34">
        <f t="shared" si="5"/>
        <v>910050</v>
      </c>
      <c r="N30" s="46"/>
    </row>
    <row r="31" spans="1:14" s="47" customFormat="1" x14ac:dyDescent="0.25">
      <c r="A31" s="44">
        <v>22</v>
      </c>
      <c r="B31" s="44" t="s">
        <v>46</v>
      </c>
      <c r="C31" s="44" t="str">
        <f>C29</f>
        <v>кг</v>
      </c>
      <c r="D31" s="45"/>
      <c r="E31" s="34">
        <v>8</v>
      </c>
      <c r="F31" s="34">
        <v>200</v>
      </c>
      <c r="G31" s="34">
        <v>312</v>
      </c>
      <c r="H31" s="34">
        <v>357.5</v>
      </c>
      <c r="I31" s="33">
        <v>289.83</v>
      </c>
      <c r="J31" s="33">
        <f t="shared" si="0"/>
        <v>81.056050565848125</v>
      </c>
      <c r="K31" s="33">
        <f t="shared" si="1"/>
        <v>27.966756569660877</v>
      </c>
      <c r="L31" s="33" t="str">
        <f t="shared" si="2"/>
        <v>ОДНОРОДНЫЕ</v>
      </c>
      <c r="M31" s="34">
        <f t="shared" si="5"/>
        <v>2318.64</v>
      </c>
      <c r="N31" s="46"/>
    </row>
    <row r="32" spans="1:14" s="47" customFormat="1" x14ac:dyDescent="0.25">
      <c r="A32" s="44">
        <v>23</v>
      </c>
      <c r="B32" s="44" t="s">
        <v>47</v>
      </c>
      <c r="C32" s="44" t="str">
        <f>C31</f>
        <v>кг</v>
      </c>
      <c r="D32" s="45"/>
      <c r="E32" s="34">
        <v>465</v>
      </c>
      <c r="F32" s="34">
        <v>700</v>
      </c>
      <c r="G32" s="34">
        <v>793.1</v>
      </c>
      <c r="H32" s="34">
        <v>666.67</v>
      </c>
      <c r="I32" s="33">
        <v>719.92</v>
      </c>
      <c r="J32" s="33">
        <f t="shared" si="0"/>
        <v>65.527403682225483</v>
      </c>
      <c r="K32" s="33">
        <f t="shared" si="1"/>
        <v>9.1020396269343102</v>
      </c>
      <c r="L32" s="33" t="str">
        <f t="shared" si="2"/>
        <v>ОДНОРОДНЫЕ</v>
      </c>
      <c r="M32" s="34">
        <f t="shared" si="5"/>
        <v>334762.8</v>
      </c>
      <c r="N32" s="46"/>
    </row>
    <row r="33" spans="1:14" s="47" customFormat="1" x14ac:dyDescent="0.25">
      <c r="A33" s="44">
        <v>24</v>
      </c>
      <c r="B33" s="44" t="s">
        <v>48</v>
      </c>
      <c r="C33" s="44" t="str">
        <f>C30</f>
        <v>шт</v>
      </c>
      <c r="D33" s="45"/>
      <c r="E33" s="34">
        <v>20</v>
      </c>
      <c r="F33" s="34">
        <v>40</v>
      </c>
      <c r="G33" s="34">
        <v>51</v>
      </c>
      <c r="H33" s="34">
        <v>38</v>
      </c>
      <c r="I33" s="33">
        <f t="shared" si="3"/>
        <v>43</v>
      </c>
      <c r="J33" s="33">
        <f t="shared" si="0"/>
        <v>7</v>
      </c>
      <c r="K33" s="33">
        <f t="shared" si="1"/>
        <v>16.279069767441861</v>
      </c>
      <c r="L33" s="33" t="str">
        <f t="shared" si="2"/>
        <v>ОДНОРОДНЫЕ</v>
      </c>
      <c r="M33" s="34">
        <f t="shared" si="5"/>
        <v>860</v>
      </c>
      <c r="N33" s="46"/>
    </row>
    <row r="34" spans="1:14" s="28" customFormat="1" x14ac:dyDescent="0.25">
      <c r="A34" s="30">
        <v>25</v>
      </c>
      <c r="B34" s="30" t="s">
        <v>49</v>
      </c>
      <c r="C34" s="30" t="str">
        <f>C32</f>
        <v>кг</v>
      </c>
      <c r="D34" s="26"/>
      <c r="E34" s="31">
        <v>113</v>
      </c>
      <c r="F34" s="31">
        <v>260</v>
      </c>
      <c r="G34" s="31">
        <v>317.20999999999998</v>
      </c>
      <c r="H34" s="31">
        <v>208.89</v>
      </c>
      <c r="I34" s="32">
        <v>262.02999999999997</v>
      </c>
      <c r="J34" s="33">
        <f t="shared" si="0"/>
        <v>54.188619038810245</v>
      </c>
      <c r="K34" s="33">
        <f t="shared" si="1"/>
        <v>20.680311047899192</v>
      </c>
      <c r="L34" s="33" t="str">
        <f t="shared" si="2"/>
        <v>ОДНОРОДНЫЕ</v>
      </c>
      <c r="M34" s="31">
        <f t="shared" si="5"/>
        <v>29609.389999999996</v>
      </c>
      <c r="N34" s="27"/>
    </row>
    <row r="35" spans="1:14" s="28" customFormat="1" x14ac:dyDescent="0.25">
      <c r="A35" s="30">
        <v>26</v>
      </c>
      <c r="B35" s="30" t="s">
        <v>50</v>
      </c>
      <c r="C35" s="30" t="str">
        <f>C34</f>
        <v>кг</v>
      </c>
      <c r="D35" s="26"/>
      <c r="E35" s="31">
        <v>1125</v>
      </c>
      <c r="F35" s="31">
        <v>215.3</v>
      </c>
      <c r="G35" s="31">
        <v>158</v>
      </c>
      <c r="H35" s="31">
        <v>205.98</v>
      </c>
      <c r="I35" s="32">
        <v>193.09</v>
      </c>
      <c r="J35" s="33">
        <f t="shared" si="0"/>
        <v>30.746904451234283</v>
      </c>
      <c r="K35" s="33">
        <f t="shared" si="1"/>
        <v>15.923613056727062</v>
      </c>
      <c r="L35" s="33" t="str">
        <f t="shared" si="2"/>
        <v>ОДНОРОДНЫЕ</v>
      </c>
      <c r="M35" s="31">
        <f t="shared" si="5"/>
        <v>217226.25</v>
      </c>
      <c r="N35" s="27"/>
    </row>
    <row r="36" spans="1:14" s="28" customFormat="1" x14ac:dyDescent="0.25">
      <c r="A36" s="30">
        <v>27</v>
      </c>
      <c r="B36" s="30" t="s">
        <v>51</v>
      </c>
      <c r="C36" s="30" t="str">
        <f>C35</f>
        <v>кг</v>
      </c>
      <c r="D36" s="26"/>
      <c r="E36" s="31">
        <v>375</v>
      </c>
      <c r="F36" s="31">
        <v>330</v>
      </c>
      <c r="G36" s="31">
        <v>373.3</v>
      </c>
      <c r="H36" s="31">
        <v>468.72</v>
      </c>
      <c r="I36" s="32">
        <v>390.67</v>
      </c>
      <c r="J36" s="33">
        <f t="shared" si="0"/>
        <v>70.973122612249199</v>
      </c>
      <c r="K36" s="33">
        <f t="shared" si="1"/>
        <v>18.167026547277548</v>
      </c>
      <c r="L36" s="33" t="str">
        <f t="shared" si="2"/>
        <v>ОДНОРОДНЫЕ</v>
      </c>
      <c r="M36" s="31">
        <f t="shared" si="5"/>
        <v>146501.25</v>
      </c>
      <c r="N36" s="27"/>
    </row>
    <row r="37" spans="1:14" x14ac:dyDescent="0.25">
      <c r="A37" s="94" t="s">
        <v>25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15">
        <f>SUM(M10:M36)</f>
        <v>9858068.120000001</v>
      </c>
    </row>
    <row r="38" spans="1:14" x14ac:dyDescent="0.25">
      <c r="A38" s="86" t="s">
        <v>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15">
        <f>SUM(M37:M37)</f>
        <v>9858068.120000001</v>
      </c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6"/>
      <c r="K39" s="6"/>
      <c r="L39" s="6"/>
      <c r="M39" s="6"/>
    </row>
    <row r="40" spans="1:14" x14ac:dyDescent="0.25">
      <c r="A40" s="89" t="s">
        <v>24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6"/>
    </row>
    <row r="42" spans="1:14" x14ac:dyDescent="0.25">
      <c r="A42" s="6"/>
      <c r="B42" s="6"/>
      <c r="C42" s="6"/>
      <c r="D42" s="6"/>
      <c r="E42" s="6"/>
      <c r="F42" s="7"/>
      <c r="G42" s="7"/>
      <c r="H42" s="7"/>
      <c r="I42" s="7"/>
      <c r="J42" s="6"/>
      <c r="K42" s="6"/>
      <c r="L42" s="6"/>
      <c r="M42" s="6"/>
    </row>
    <row r="43" spans="1:14" s="19" customFormat="1" x14ac:dyDescent="0.25">
      <c r="A43" s="89" t="s">
        <v>9</v>
      </c>
      <c r="B43" s="89"/>
      <c r="C43" s="89"/>
      <c r="D43" s="24"/>
      <c r="E43" s="16"/>
      <c r="F43" s="16"/>
      <c r="G43" s="10"/>
      <c r="H43" s="21"/>
      <c r="I43" s="17"/>
      <c r="J43" s="17"/>
      <c r="K43" s="17"/>
      <c r="L43" s="17"/>
      <c r="M43" s="17"/>
    </row>
    <row r="44" spans="1:14" x14ac:dyDescent="0.25">
      <c r="A44" s="93" t="s">
        <v>54</v>
      </c>
      <c r="B44" s="93"/>
      <c r="C44" s="93"/>
      <c r="D44" s="24"/>
      <c r="E44" s="13"/>
      <c r="F44" s="13"/>
      <c r="G44" s="92"/>
      <c r="H44" s="92"/>
      <c r="I44" s="6"/>
      <c r="J44" s="6"/>
      <c r="K44" s="6"/>
      <c r="L44" s="6"/>
      <c r="M44" s="6"/>
    </row>
    <row r="45" spans="1:14" x14ac:dyDescent="0.25">
      <c r="A45" s="90" t="s">
        <v>8</v>
      </c>
      <c r="B45" s="90"/>
      <c r="C45" s="90"/>
      <c r="D45" s="25"/>
      <c r="E45" s="13"/>
      <c r="F45" s="13"/>
      <c r="G45" s="91" t="s">
        <v>6</v>
      </c>
      <c r="H45" s="91"/>
      <c r="I45" s="6"/>
      <c r="J45" s="6"/>
      <c r="K45" s="6"/>
      <c r="L45" s="6"/>
      <c r="M45" s="6"/>
    </row>
    <row r="46" spans="1:14" x14ac:dyDescent="0.25">
      <c r="A46" s="10"/>
      <c r="B46" s="22"/>
      <c r="C46" s="22"/>
      <c r="D46" s="22"/>
      <c r="E46" s="6"/>
      <c r="F46" s="6"/>
      <c r="G46" s="6"/>
      <c r="H46" s="6"/>
      <c r="I46" s="6"/>
      <c r="J46" s="6"/>
      <c r="K46" s="6"/>
      <c r="L46" s="6"/>
      <c r="M46" s="6"/>
    </row>
    <row r="47" spans="1:14" x14ac:dyDescent="0.25">
      <c r="A47" s="10"/>
      <c r="B47" s="10"/>
      <c r="C47" s="10"/>
      <c r="D47" s="10"/>
      <c r="E47" s="10"/>
      <c r="F47" s="8"/>
      <c r="G47" s="8"/>
      <c r="H47" s="8"/>
      <c r="I47" s="6"/>
      <c r="J47" s="6"/>
      <c r="K47" s="6"/>
      <c r="L47" s="6"/>
      <c r="M47" s="6"/>
    </row>
    <row r="48" spans="1:14" x14ac:dyDescent="0.25">
      <c r="A48" s="23"/>
      <c r="B48" s="23"/>
      <c r="C48" s="23"/>
      <c r="D48" s="23"/>
      <c r="E48" s="23"/>
      <c r="F48" s="8"/>
      <c r="G48" s="8"/>
      <c r="H48" s="8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7"/>
      <c r="G49" s="7"/>
      <c r="H49" s="7"/>
      <c r="I49" s="7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7"/>
      <c r="G50" s="7"/>
      <c r="H50" s="7"/>
      <c r="I50" s="7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7"/>
      <c r="G51" s="7"/>
      <c r="H51" s="7"/>
      <c r="I51" s="7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7"/>
      <c r="G52" s="7"/>
      <c r="H52" s="7"/>
      <c r="I52" s="7"/>
      <c r="J52" s="6"/>
      <c r="K52" s="6"/>
      <c r="L52" s="6"/>
      <c r="M52" s="6"/>
    </row>
  </sheetData>
  <mergeCells count="14">
    <mergeCell ref="A6:B6"/>
    <mergeCell ref="A7:B7"/>
    <mergeCell ref="A3:M3"/>
    <mergeCell ref="C6:M6"/>
    <mergeCell ref="C7:M7"/>
    <mergeCell ref="A8:M8"/>
    <mergeCell ref="A38:L38"/>
    <mergeCell ref="A40:M40"/>
    <mergeCell ref="A45:C45"/>
    <mergeCell ref="G45:H45"/>
    <mergeCell ref="G44:H44"/>
    <mergeCell ref="A43:C43"/>
    <mergeCell ref="A44:C44"/>
    <mergeCell ref="A37:L37"/>
  </mergeCells>
  <pageMargins left="0.19685039370078741" right="0" top="0" bottom="0" header="0.51181102362204722" footer="0.51181102362204722"/>
  <pageSetup paperSize="9" scale="57" fitToHeight="0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13" workbookViewId="0">
      <selection activeCell="E24" sqref="E24"/>
    </sheetView>
  </sheetViews>
  <sheetFormatPr defaultColWidth="9" defaultRowHeight="18" x14ac:dyDescent="0.25"/>
  <cols>
    <col min="1" max="1" width="7.7109375" style="1" customWidth="1"/>
    <col min="2" max="2" width="36.85546875" style="1" customWidth="1"/>
    <col min="3" max="3" width="10.85546875" style="1" customWidth="1"/>
    <col min="4" max="4" width="18.5703125" style="1" hidden="1" customWidth="1"/>
    <col min="5" max="5" width="17.140625" style="1" customWidth="1"/>
    <col min="6" max="6" width="20.140625" style="3" customWidth="1"/>
    <col min="7" max="8" width="20.42578125" style="3" customWidth="1"/>
    <col min="9" max="9" width="22.85546875" style="3" customWidth="1"/>
    <col min="10" max="11" width="16.85546875" style="1" customWidth="1"/>
    <col min="12" max="12" width="24.7109375" style="1" customWidth="1"/>
    <col min="13" max="13" width="21.28515625" style="1" customWidth="1"/>
    <col min="14" max="19" width="9.28515625" style="1" customWidth="1"/>
    <col min="20" max="998" width="9.140625" style="1" customWidth="1"/>
    <col min="999" max="16384" width="9" style="1"/>
  </cols>
  <sheetData>
    <row r="1" spans="1:16" x14ac:dyDescent="0.25">
      <c r="F1" s="2"/>
      <c r="G1" s="2"/>
      <c r="H1" s="2"/>
      <c r="I1" s="2"/>
    </row>
    <row r="3" spans="1:16" x14ac:dyDescent="0.25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5" spans="1:16" x14ac:dyDescent="0.25">
      <c r="I5" s="4"/>
    </row>
    <row r="6" spans="1:16" x14ac:dyDescent="0.25">
      <c r="A6" s="97" t="s">
        <v>0</v>
      </c>
      <c r="B6" s="97"/>
      <c r="C6" s="100" t="s">
        <v>26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6" x14ac:dyDescent="0.25">
      <c r="A7" s="98" t="s">
        <v>1</v>
      </c>
      <c r="B7" s="98"/>
      <c r="C7" s="103" t="s">
        <v>15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0"/>
    </row>
    <row r="8" spans="1:16" x14ac:dyDescent="0.25">
      <c r="A8" s="83" t="s">
        <v>11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6" ht="72" x14ac:dyDescent="0.25">
      <c r="A9" s="14" t="s">
        <v>2</v>
      </c>
      <c r="B9" s="14" t="s">
        <v>7</v>
      </c>
      <c r="C9" s="14" t="s">
        <v>10</v>
      </c>
      <c r="D9" s="14" t="s">
        <v>52</v>
      </c>
      <c r="E9" s="11" t="s">
        <v>3</v>
      </c>
      <c r="F9" s="5" t="s">
        <v>17</v>
      </c>
      <c r="G9" s="5" t="s">
        <v>18</v>
      </c>
      <c r="H9" s="29" t="s">
        <v>19</v>
      </c>
      <c r="I9" s="18" t="s">
        <v>4</v>
      </c>
      <c r="J9" s="12" t="s">
        <v>12</v>
      </c>
      <c r="K9" s="12" t="s">
        <v>13</v>
      </c>
      <c r="L9" s="12" t="s">
        <v>14</v>
      </c>
      <c r="M9" s="11" t="s">
        <v>53</v>
      </c>
      <c r="N9" s="19"/>
    </row>
    <row r="10" spans="1:16" s="43" customFormat="1" ht="90" x14ac:dyDescent="0.25">
      <c r="A10" s="38">
        <v>1</v>
      </c>
      <c r="B10" s="38" t="s">
        <v>27</v>
      </c>
      <c r="C10" s="38" t="s">
        <v>16</v>
      </c>
      <c r="D10" s="39"/>
      <c r="E10" s="40">
        <v>4200</v>
      </c>
      <c r="F10" s="40">
        <v>107</v>
      </c>
      <c r="G10" s="40">
        <v>105</v>
      </c>
      <c r="H10" s="40">
        <v>90</v>
      </c>
      <c r="I10" s="41">
        <v>100.67</v>
      </c>
      <c r="J10" s="41">
        <f t="shared" ref="J10:J36" si="0">STDEV(F10:H10)</f>
        <v>9.2915732431775702</v>
      </c>
      <c r="K10" s="41">
        <f t="shared" ref="K10:K36" si="1">J10/I10*100</f>
        <v>9.2297340252086713</v>
      </c>
      <c r="L10" s="41" t="str">
        <f t="shared" ref="L10:L36" si="2">IF(K10&lt;33,"ОДНОРОДНЫЕ","НЕОДНОРОДНЫЕ")</f>
        <v>ОДНОРОДНЫЕ</v>
      </c>
      <c r="M10" s="40">
        <f>E10*I10</f>
        <v>422814</v>
      </c>
      <c r="N10" s="42" t="s">
        <v>55</v>
      </c>
    </row>
    <row r="11" spans="1:16" s="43" customFormat="1" x14ac:dyDescent="0.25">
      <c r="A11" s="38">
        <v>2</v>
      </c>
      <c r="B11" s="38" t="s">
        <v>28</v>
      </c>
      <c r="C11" s="38" t="s">
        <v>16</v>
      </c>
      <c r="D11" s="39"/>
      <c r="E11" s="40">
        <v>675</v>
      </c>
      <c r="F11" s="40">
        <v>150</v>
      </c>
      <c r="G11" s="40">
        <v>135</v>
      </c>
      <c r="H11" s="40">
        <v>135</v>
      </c>
      <c r="I11" s="41">
        <f t="shared" ref="I11:I36" si="3">(F11+G11+H11)/3</f>
        <v>140</v>
      </c>
      <c r="J11" s="41">
        <f t="shared" si="0"/>
        <v>8.6602540378443873</v>
      </c>
      <c r="K11" s="41">
        <f t="shared" si="1"/>
        <v>6.1858957413174194</v>
      </c>
      <c r="L11" s="41" t="str">
        <f t="shared" si="2"/>
        <v>ОДНОРОДНЫЕ</v>
      </c>
      <c r="M11" s="40">
        <f t="shared" ref="M11:M12" si="4">E11*I11</f>
        <v>94500</v>
      </c>
      <c r="N11" s="42"/>
    </row>
    <row r="12" spans="1:16" s="43" customFormat="1" x14ac:dyDescent="0.25">
      <c r="A12" s="38">
        <v>3</v>
      </c>
      <c r="B12" s="38" t="s">
        <v>29</v>
      </c>
      <c r="C12" s="38" t="s">
        <v>16</v>
      </c>
      <c r="D12" s="39"/>
      <c r="E12" s="40">
        <v>2025</v>
      </c>
      <c r="F12" s="40">
        <v>220</v>
      </c>
      <c r="G12" s="40">
        <v>203.9</v>
      </c>
      <c r="H12" s="40">
        <v>210</v>
      </c>
      <c r="I12" s="41">
        <v>211.3</v>
      </c>
      <c r="J12" s="41">
        <f t="shared" si="0"/>
        <v>8.1283454650992759</v>
      </c>
      <c r="K12" s="41">
        <f t="shared" si="1"/>
        <v>3.8468270066726338</v>
      </c>
      <c r="L12" s="41" t="str">
        <f t="shared" si="2"/>
        <v>ОДНОРОДНЫЕ</v>
      </c>
      <c r="M12" s="40">
        <f t="shared" si="4"/>
        <v>427882.5</v>
      </c>
      <c r="N12" s="42"/>
    </row>
    <row r="13" spans="1:16" s="28" customFormat="1" x14ac:dyDescent="0.25">
      <c r="A13" s="38">
        <v>1</v>
      </c>
      <c r="B13" s="38" t="s">
        <v>30</v>
      </c>
      <c r="C13" s="38" t="s">
        <v>23</v>
      </c>
      <c r="D13" s="39"/>
      <c r="E13" s="40">
        <v>22500</v>
      </c>
      <c r="F13" s="40">
        <v>18</v>
      </c>
      <c r="G13" s="40">
        <v>20.9</v>
      </c>
      <c r="H13" s="40">
        <v>22</v>
      </c>
      <c r="I13" s="41">
        <f t="shared" si="3"/>
        <v>20.3</v>
      </c>
      <c r="J13" s="41">
        <f t="shared" si="0"/>
        <v>2.0663978319771825</v>
      </c>
      <c r="K13" s="41">
        <f t="shared" si="1"/>
        <v>10.179299664912229</v>
      </c>
      <c r="L13" s="41" t="str">
        <f t="shared" si="2"/>
        <v>ОДНОРОДНЫЕ</v>
      </c>
      <c r="M13" s="40">
        <f>E13*I13</f>
        <v>456750</v>
      </c>
      <c r="N13" s="42"/>
      <c r="O13" s="43"/>
      <c r="P13" s="43"/>
    </row>
    <row r="14" spans="1:16" s="28" customFormat="1" x14ac:dyDescent="0.25">
      <c r="A14" s="30">
        <v>5</v>
      </c>
      <c r="B14" s="30" t="s">
        <v>31</v>
      </c>
      <c r="C14" s="30" t="str">
        <f>C12</f>
        <v>кг</v>
      </c>
      <c r="D14" s="26"/>
      <c r="E14" s="31">
        <v>350</v>
      </c>
      <c r="F14" s="31">
        <v>260</v>
      </c>
      <c r="G14" s="31">
        <v>221</v>
      </c>
      <c r="H14" s="31">
        <v>340</v>
      </c>
      <c r="I14" s="32">
        <f t="shared" si="3"/>
        <v>273.66666666666669</v>
      </c>
      <c r="J14" s="33">
        <f t="shared" si="0"/>
        <v>60.665750908839236</v>
      </c>
      <c r="K14" s="33">
        <f t="shared" si="1"/>
        <v>22.167753072657455</v>
      </c>
      <c r="L14" s="33" t="str">
        <f t="shared" si="2"/>
        <v>ОДНОРОДНЫЕ</v>
      </c>
      <c r="M14" s="31">
        <f t="shared" ref="M14:M36" si="5">E14*I14</f>
        <v>95783.333333333343</v>
      </c>
      <c r="N14" s="27"/>
    </row>
    <row r="15" spans="1:16" s="28" customFormat="1" x14ac:dyDescent="0.25">
      <c r="A15" s="30">
        <v>6</v>
      </c>
      <c r="B15" s="30" t="s">
        <v>32</v>
      </c>
      <c r="C15" s="30" t="str">
        <f>C14</f>
        <v>кг</v>
      </c>
      <c r="D15" s="26"/>
      <c r="E15" s="31">
        <v>280</v>
      </c>
      <c r="F15" s="31">
        <v>330</v>
      </c>
      <c r="G15" s="31">
        <v>339.9</v>
      </c>
      <c r="H15" s="31">
        <v>360</v>
      </c>
      <c r="I15" s="32">
        <f t="shared" si="3"/>
        <v>343.3</v>
      </c>
      <c r="J15" s="33">
        <f t="shared" si="0"/>
        <v>15.286268347768859</v>
      </c>
      <c r="K15" s="33">
        <f t="shared" si="1"/>
        <v>4.4527434744447589</v>
      </c>
      <c r="L15" s="33" t="str">
        <f t="shared" si="2"/>
        <v>ОДНОРОДНЫЕ</v>
      </c>
      <c r="M15" s="31">
        <f t="shared" si="5"/>
        <v>96124</v>
      </c>
      <c r="N15" s="27"/>
    </row>
    <row r="16" spans="1:16" s="28" customFormat="1" x14ac:dyDescent="0.25">
      <c r="A16" s="30">
        <v>7</v>
      </c>
      <c r="B16" s="30" t="s">
        <v>33</v>
      </c>
      <c r="C16" s="30" t="str">
        <f>C13</f>
        <v>шт</v>
      </c>
      <c r="D16" s="26"/>
      <c r="E16" s="31">
        <v>1120</v>
      </c>
      <c r="F16" s="31">
        <v>28</v>
      </c>
      <c r="G16" s="31">
        <v>29.5</v>
      </c>
      <c r="H16" s="31">
        <v>28</v>
      </c>
      <c r="I16" s="32">
        <f t="shared" si="3"/>
        <v>28.5</v>
      </c>
      <c r="J16" s="33">
        <f t="shared" si="0"/>
        <v>0.8660254037844386</v>
      </c>
      <c r="K16" s="33">
        <f t="shared" si="1"/>
        <v>3.0386856273138196</v>
      </c>
      <c r="L16" s="33" t="str">
        <f t="shared" si="2"/>
        <v>ОДНОРОДНЫЕ</v>
      </c>
      <c r="M16" s="31">
        <f t="shared" si="5"/>
        <v>31920</v>
      </c>
      <c r="N16" s="27"/>
    </row>
    <row r="17" spans="1:14" s="28" customFormat="1" x14ac:dyDescent="0.25">
      <c r="A17" s="30">
        <v>8</v>
      </c>
      <c r="B17" s="30" t="s">
        <v>34</v>
      </c>
      <c r="C17" s="30" t="str">
        <f>C16</f>
        <v>шт</v>
      </c>
      <c r="D17" s="26"/>
      <c r="E17" s="31">
        <v>3360</v>
      </c>
      <c r="F17" s="31">
        <v>24</v>
      </c>
      <c r="G17" s="31">
        <v>15.8</v>
      </c>
      <c r="H17" s="31">
        <v>16.38</v>
      </c>
      <c r="I17" s="32">
        <f t="shared" si="3"/>
        <v>18.726666666666663</v>
      </c>
      <c r="J17" s="33">
        <f t="shared" si="0"/>
        <v>4.5760390441224814</v>
      </c>
      <c r="K17" s="33">
        <f t="shared" si="1"/>
        <v>24.435950751811049</v>
      </c>
      <c r="L17" s="33" t="str">
        <f t="shared" si="2"/>
        <v>ОДНОРОДНЫЕ</v>
      </c>
      <c r="M17" s="31">
        <f t="shared" si="5"/>
        <v>62921.599999999991</v>
      </c>
      <c r="N17" s="27"/>
    </row>
    <row r="18" spans="1:14" s="28" customFormat="1" x14ac:dyDescent="0.25">
      <c r="A18" s="30">
        <v>9</v>
      </c>
      <c r="B18" s="30" t="s">
        <v>35</v>
      </c>
      <c r="C18" s="30" t="str">
        <f>C17</f>
        <v>шт</v>
      </c>
      <c r="D18" s="26"/>
      <c r="E18" s="31">
        <v>2000</v>
      </c>
      <c r="F18" s="31">
        <v>38</v>
      </c>
      <c r="G18" s="31">
        <v>28.4</v>
      </c>
      <c r="H18" s="31">
        <v>30.8</v>
      </c>
      <c r="I18" s="32">
        <f t="shared" si="3"/>
        <v>32.4</v>
      </c>
      <c r="J18" s="33">
        <f t="shared" si="0"/>
        <v>4.9959983987186991</v>
      </c>
      <c r="K18" s="33">
        <f t="shared" si="1"/>
        <v>15.419748144193516</v>
      </c>
      <c r="L18" s="33" t="str">
        <f t="shared" si="2"/>
        <v>ОДНОРОДНЫЕ</v>
      </c>
      <c r="M18" s="31">
        <f t="shared" si="5"/>
        <v>64800</v>
      </c>
      <c r="N18" s="27"/>
    </row>
    <row r="19" spans="1:14" s="28" customFormat="1" x14ac:dyDescent="0.25">
      <c r="A19" s="30">
        <v>10</v>
      </c>
      <c r="B19" s="30" t="s">
        <v>36</v>
      </c>
      <c r="C19" s="30" t="str">
        <f>C15</f>
        <v>кг</v>
      </c>
      <c r="D19" s="26"/>
      <c r="E19" s="31">
        <v>400</v>
      </c>
      <c r="F19" s="31">
        <v>225</v>
      </c>
      <c r="G19" s="31">
        <v>203.9</v>
      </c>
      <c r="H19" s="31">
        <v>235</v>
      </c>
      <c r="I19" s="32">
        <f t="shared" si="3"/>
        <v>221.29999999999998</v>
      </c>
      <c r="J19" s="33">
        <f t="shared" si="0"/>
        <v>15.876712506057414</v>
      </c>
      <c r="K19" s="33">
        <f t="shared" si="1"/>
        <v>7.1742939476084118</v>
      </c>
      <c r="L19" s="33" t="str">
        <f t="shared" si="2"/>
        <v>ОДНОРОДНЫЕ</v>
      </c>
      <c r="M19" s="31">
        <f t="shared" si="5"/>
        <v>88520</v>
      </c>
      <c r="N19" s="27"/>
    </row>
    <row r="20" spans="1:14" s="28" customFormat="1" x14ac:dyDescent="0.25">
      <c r="A20" s="30">
        <v>11</v>
      </c>
      <c r="B20" s="30" t="s">
        <v>37</v>
      </c>
      <c r="C20" s="30" t="str">
        <f>C19</f>
        <v>кг</v>
      </c>
      <c r="D20" s="26"/>
      <c r="E20" s="31">
        <v>200</v>
      </c>
      <c r="F20" s="31">
        <v>448</v>
      </c>
      <c r="G20" s="31">
        <v>434.65</v>
      </c>
      <c r="H20" s="31">
        <v>386.67</v>
      </c>
      <c r="I20" s="32">
        <f t="shared" si="3"/>
        <v>423.10666666666663</v>
      </c>
      <c r="J20" s="33">
        <f t="shared" si="0"/>
        <v>32.253350730324634</v>
      </c>
      <c r="K20" s="33">
        <f t="shared" si="1"/>
        <v>7.6229833447021962</v>
      </c>
      <c r="L20" s="33" t="str">
        <f t="shared" si="2"/>
        <v>ОДНОРОДНЫЕ</v>
      </c>
      <c r="M20" s="31">
        <f t="shared" si="5"/>
        <v>84621.333333333328</v>
      </c>
      <c r="N20" s="27"/>
    </row>
    <row r="21" spans="1:14" s="28" customFormat="1" x14ac:dyDescent="0.25">
      <c r="A21" s="30">
        <v>12</v>
      </c>
      <c r="B21" s="30" t="s">
        <v>38</v>
      </c>
      <c r="C21" s="30" t="str">
        <f>C20</f>
        <v>кг</v>
      </c>
      <c r="D21" s="26"/>
      <c r="E21" s="31">
        <v>300</v>
      </c>
      <c r="F21" s="31">
        <v>285</v>
      </c>
      <c r="G21" s="31">
        <v>339.63</v>
      </c>
      <c r="H21" s="31">
        <v>290</v>
      </c>
      <c r="I21" s="32">
        <f t="shared" si="3"/>
        <v>304.87666666666667</v>
      </c>
      <c r="J21" s="33">
        <f t="shared" si="0"/>
        <v>30.200921067631914</v>
      </c>
      <c r="K21" s="33">
        <f t="shared" si="1"/>
        <v>9.9059470171430775</v>
      </c>
      <c r="L21" s="33" t="str">
        <f t="shared" si="2"/>
        <v>ОДНОРОДНЫЕ</v>
      </c>
      <c r="M21" s="31">
        <f t="shared" si="5"/>
        <v>91463</v>
      </c>
      <c r="N21" s="27"/>
    </row>
    <row r="22" spans="1:14" s="28" customFormat="1" x14ac:dyDescent="0.25">
      <c r="A22" s="30">
        <v>13</v>
      </c>
      <c r="B22" s="30" t="s">
        <v>39</v>
      </c>
      <c r="C22" s="30" t="str">
        <f>C18</f>
        <v>шт</v>
      </c>
      <c r="D22" s="26"/>
      <c r="E22" s="31">
        <v>3000</v>
      </c>
      <c r="F22" s="31">
        <v>26</v>
      </c>
      <c r="G22" s="31">
        <v>36.299999999999997</v>
      </c>
      <c r="H22" s="31">
        <v>28</v>
      </c>
      <c r="I22" s="32">
        <f t="shared" si="3"/>
        <v>30.099999999999998</v>
      </c>
      <c r="J22" s="33">
        <f t="shared" si="0"/>
        <v>5.4616847217685427</v>
      </c>
      <c r="K22" s="33">
        <f t="shared" si="1"/>
        <v>18.145131966008449</v>
      </c>
      <c r="L22" s="33" t="str">
        <f t="shared" si="2"/>
        <v>ОДНОРОДНЫЕ</v>
      </c>
      <c r="M22" s="31">
        <f t="shared" si="5"/>
        <v>90300</v>
      </c>
      <c r="N22" s="27"/>
    </row>
    <row r="23" spans="1:14" s="28" customFormat="1" x14ac:dyDescent="0.25">
      <c r="A23" s="53">
        <v>14</v>
      </c>
      <c r="B23" s="53" t="s">
        <v>40</v>
      </c>
      <c r="C23" s="53" t="str">
        <f>C21</f>
        <v>кг</v>
      </c>
      <c r="D23" s="26"/>
      <c r="E23" s="26">
        <v>0</v>
      </c>
      <c r="F23" s="26">
        <v>3000</v>
      </c>
      <c r="G23" s="54">
        <v>3400</v>
      </c>
      <c r="H23" s="26">
        <v>2000</v>
      </c>
      <c r="I23" s="51">
        <f t="shared" si="3"/>
        <v>2800</v>
      </c>
      <c r="J23" s="52">
        <f>STDEV(F23:H23)</f>
        <v>721.11025509279784</v>
      </c>
      <c r="K23" s="52">
        <f t="shared" si="1"/>
        <v>25.753937681885635</v>
      </c>
      <c r="L23" s="52" t="str">
        <f t="shared" si="2"/>
        <v>ОДНОРОДНЫЕ</v>
      </c>
      <c r="M23" s="26">
        <f t="shared" si="5"/>
        <v>0</v>
      </c>
      <c r="N23" s="27"/>
    </row>
    <row r="24" spans="1:14" s="47" customFormat="1" x14ac:dyDescent="0.25">
      <c r="A24" s="50">
        <v>15</v>
      </c>
      <c r="B24" s="50" t="s">
        <v>41</v>
      </c>
      <c r="C24" s="50" t="str">
        <f>C23</f>
        <v>кг</v>
      </c>
      <c r="D24" s="45"/>
      <c r="E24" s="45">
        <v>0</v>
      </c>
      <c r="F24" s="45">
        <v>2454</v>
      </c>
      <c r="G24" s="45">
        <v>1754.55</v>
      </c>
      <c r="H24" s="45">
        <v>2545.4499999999998</v>
      </c>
      <c r="I24" s="51">
        <f t="shared" si="3"/>
        <v>2251.3333333333335</v>
      </c>
      <c r="J24" s="52">
        <f t="shared" si="0"/>
        <v>432.65001540891302</v>
      </c>
      <c r="K24" s="52">
        <f t="shared" si="1"/>
        <v>19.21750142473703</v>
      </c>
      <c r="L24" s="52" t="str">
        <f t="shared" si="2"/>
        <v>ОДНОРОДНЫЕ</v>
      </c>
      <c r="M24" s="45">
        <f t="shared" si="5"/>
        <v>0</v>
      </c>
      <c r="N24" s="46"/>
    </row>
    <row r="25" spans="1:14" s="47" customFormat="1" x14ac:dyDescent="0.25">
      <c r="A25" s="44">
        <v>16</v>
      </c>
      <c r="B25" s="44" t="s">
        <v>21</v>
      </c>
      <c r="C25" s="44" t="str">
        <f>C22</f>
        <v>шт</v>
      </c>
      <c r="D25" s="45"/>
      <c r="E25" s="34">
        <v>3000</v>
      </c>
      <c r="F25" s="34">
        <v>28</v>
      </c>
      <c r="G25" s="34">
        <v>34</v>
      </c>
      <c r="H25" s="34">
        <v>36</v>
      </c>
      <c r="I25" s="32">
        <f t="shared" si="3"/>
        <v>32.666666666666664</v>
      </c>
      <c r="J25" s="33">
        <f t="shared" si="0"/>
        <v>4.1633319989322564</v>
      </c>
      <c r="K25" s="33">
        <f t="shared" si="1"/>
        <v>12.744893874282418</v>
      </c>
      <c r="L25" s="33" t="str">
        <f t="shared" si="2"/>
        <v>ОДНОРОДНЫЕ</v>
      </c>
      <c r="M25" s="34">
        <f t="shared" si="5"/>
        <v>98000</v>
      </c>
      <c r="N25" s="46"/>
    </row>
    <row r="26" spans="1:14" s="47" customFormat="1" x14ac:dyDescent="0.25">
      <c r="A26" s="44">
        <v>17</v>
      </c>
      <c r="B26" s="44" t="s">
        <v>42</v>
      </c>
      <c r="C26" s="44" t="str">
        <f>C25</f>
        <v>шт</v>
      </c>
      <c r="D26" s="45"/>
      <c r="E26" s="34">
        <v>1700</v>
      </c>
      <c r="F26" s="34">
        <v>54</v>
      </c>
      <c r="G26" s="34">
        <v>61</v>
      </c>
      <c r="H26" s="34">
        <v>51</v>
      </c>
      <c r="I26" s="32">
        <f t="shared" si="3"/>
        <v>55.333333333333336</v>
      </c>
      <c r="J26" s="33">
        <f t="shared" si="0"/>
        <v>5.1316014394468841</v>
      </c>
      <c r="K26" s="33">
        <f t="shared" si="1"/>
        <v>9.2739785050244876</v>
      </c>
      <c r="L26" s="33" t="str">
        <f t="shared" si="2"/>
        <v>ОДНОРОДНЫЕ</v>
      </c>
      <c r="M26" s="34">
        <f t="shared" si="5"/>
        <v>94066.666666666672</v>
      </c>
      <c r="N26" s="46"/>
    </row>
    <row r="27" spans="1:14" s="47" customFormat="1" ht="36" x14ac:dyDescent="0.25">
      <c r="A27" s="50">
        <v>18</v>
      </c>
      <c r="B27" s="50" t="s">
        <v>43</v>
      </c>
      <c r="C27" s="50" t="str">
        <f>C24</f>
        <v>кг</v>
      </c>
      <c r="D27" s="45"/>
      <c r="E27" s="45">
        <v>0</v>
      </c>
      <c r="F27" s="45">
        <v>485</v>
      </c>
      <c r="G27" s="45">
        <v>680</v>
      </c>
      <c r="H27" s="45">
        <v>1230</v>
      </c>
      <c r="I27" s="51">
        <f t="shared" si="3"/>
        <v>798.33333333333337</v>
      </c>
      <c r="J27" s="52">
        <f t="shared" si="0"/>
        <v>386.3396605751646</v>
      </c>
      <c r="K27" s="52">
        <f t="shared" si="1"/>
        <v>48.393276898768008</v>
      </c>
      <c r="L27" s="52" t="str">
        <f t="shared" si="2"/>
        <v>НЕОДНОРОДНЫЕ</v>
      </c>
      <c r="M27" s="45">
        <f t="shared" si="5"/>
        <v>0</v>
      </c>
      <c r="N27" s="46"/>
    </row>
    <row r="28" spans="1:14" s="47" customFormat="1" x14ac:dyDescent="0.25">
      <c r="A28" s="44">
        <v>19</v>
      </c>
      <c r="B28" s="44" t="s">
        <v>22</v>
      </c>
      <c r="C28" s="44" t="str">
        <f>C27</f>
        <v>кг</v>
      </c>
      <c r="D28" s="45"/>
      <c r="E28" s="34">
        <v>180</v>
      </c>
      <c r="F28" s="34">
        <v>500</v>
      </c>
      <c r="G28" s="34">
        <v>453</v>
      </c>
      <c r="H28" s="34">
        <v>550</v>
      </c>
      <c r="I28" s="32">
        <f t="shared" si="3"/>
        <v>501</v>
      </c>
      <c r="J28" s="33">
        <f t="shared" si="0"/>
        <v>48.507731342539614</v>
      </c>
      <c r="K28" s="33">
        <f t="shared" si="1"/>
        <v>9.6821819046985258</v>
      </c>
      <c r="L28" s="33" t="str">
        <f t="shared" si="2"/>
        <v>ОДНОРОДНЫЕ</v>
      </c>
      <c r="M28" s="34">
        <f t="shared" si="5"/>
        <v>90180</v>
      </c>
      <c r="N28" s="46"/>
    </row>
    <row r="29" spans="1:14" s="47" customFormat="1" x14ac:dyDescent="0.25">
      <c r="A29" s="50">
        <v>20</v>
      </c>
      <c r="B29" s="50" t="s">
        <v>44</v>
      </c>
      <c r="C29" s="50" t="str">
        <f>C28</f>
        <v>кг</v>
      </c>
      <c r="D29" s="45"/>
      <c r="E29" s="45">
        <v>0</v>
      </c>
      <c r="F29" s="45">
        <v>1400</v>
      </c>
      <c r="G29" s="45">
        <v>1460</v>
      </c>
      <c r="H29" s="45">
        <v>1600</v>
      </c>
      <c r="I29" s="51">
        <f t="shared" si="3"/>
        <v>1486.6666666666667</v>
      </c>
      <c r="J29" s="52">
        <f t="shared" si="0"/>
        <v>102.63202878893767</v>
      </c>
      <c r="K29" s="52">
        <f t="shared" si="1"/>
        <v>6.9034996943231617</v>
      </c>
      <c r="L29" s="52" t="str">
        <f t="shared" si="2"/>
        <v>ОДНОРОДНЫЕ</v>
      </c>
      <c r="M29" s="45">
        <f t="shared" si="5"/>
        <v>0</v>
      </c>
      <c r="N29" s="46"/>
    </row>
    <row r="30" spans="1:14" s="47" customFormat="1" ht="54" x14ac:dyDescent="0.25">
      <c r="A30" s="44">
        <v>21</v>
      </c>
      <c r="B30" s="44" t="s">
        <v>45</v>
      </c>
      <c r="C30" s="44" t="str">
        <f>C26</f>
        <v>шт</v>
      </c>
      <c r="D30" s="45"/>
      <c r="E30" s="34">
        <v>1600</v>
      </c>
      <c r="F30" s="34">
        <v>78</v>
      </c>
      <c r="G30" s="34">
        <v>51</v>
      </c>
      <c r="H30" s="34">
        <v>53</v>
      </c>
      <c r="I30" s="32">
        <f t="shared" si="3"/>
        <v>60.666666666666664</v>
      </c>
      <c r="J30" s="33">
        <f t="shared" si="0"/>
        <v>15.044378795195668</v>
      </c>
      <c r="K30" s="33">
        <f t="shared" si="1"/>
        <v>24.798426585487366</v>
      </c>
      <c r="L30" s="33" t="str">
        <f t="shared" si="2"/>
        <v>ОДНОРОДНЫЕ</v>
      </c>
      <c r="M30" s="34">
        <f t="shared" si="5"/>
        <v>97066.666666666657</v>
      </c>
      <c r="N30" s="46"/>
    </row>
    <row r="31" spans="1:14" s="47" customFormat="1" x14ac:dyDescent="0.25">
      <c r="A31" s="50">
        <v>22</v>
      </c>
      <c r="B31" s="50" t="s">
        <v>46</v>
      </c>
      <c r="C31" s="50" t="str">
        <f>C29</f>
        <v>кг</v>
      </c>
      <c r="D31" s="45"/>
      <c r="E31" s="45">
        <v>0</v>
      </c>
      <c r="F31" s="45">
        <v>200</v>
      </c>
      <c r="G31" s="45">
        <v>312</v>
      </c>
      <c r="H31" s="45">
        <v>357.5</v>
      </c>
      <c r="I31" s="51">
        <f t="shared" si="3"/>
        <v>289.83333333333331</v>
      </c>
      <c r="J31" s="52">
        <f t="shared" si="0"/>
        <v>81.056050565848125</v>
      </c>
      <c r="K31" s="52">
        <f t="shared" si="1"/>
        <v>27.966434927837192</v>
      </c>
      <c r="L31" s="52" t="str">
        <f t="shared" si="2"/>
        <v>ОДНОРОДНЫЕ</v>
      </c>
      <c r="M31" s="45">
        <f t="shared" si="5"/>
        <v>0</v>
      </c>
      <c r="N31" s="46"/>
    </row>
    <row r="32" spans="1:14" s="47" customFormat="1" x14ac:dyDescent="0.25">
      <c r="A32" s="44">
        <v>23</v>
      </c>
      <c r="B32" s="44" t="s">
        <v>47</v>
      </c>
      <c r="C32" s="44" t="str">
        <f>C31</f>
        <v>кг</v>
      </c>
      <c r="D32" s="45"/>
      <c r="E32" s="34">
        <v>100</v>
      </c>
      <c r="F32" s="34">
        <v>700</v>
      </c>
      <c r="G32" s="34">
        <v>793.1</v>
      </c>
      <c r="H32" s="34">
        <v>666.67</v>
      </c>
      <c r="I32" s="32">
        <f t="shared" si="3"/>
        <v>719.92333333333329</v>
      </c>
      <c r="J32" s="33">
        <f t="shared" si="0"/>
        <v>65.527403682225483</v>
      </c>
      <c r="K32" s="33">
        <f t="shared" si="1"/>
        <v>9.1019974833744541</v>
      </c>
      <c r="L32" s="33" t="str">
        <f t="shared" si="2"/>
        <v>ОДНОРОДНЫЕ</v>
      </c>
      <c r="M32" s="34">
        <f t="shared" si="5"/>
        <v>71992.333333333328</v>
      </c>
      <c r="N32" s="46"/>
    </row>
    <row r="33" spans="1:14" s="47" customFormat="1" x14ac:dyDescent="0.25">
      <c r="A33" s="50">
        <v>24</v>
      </c>
      <c r="B33" s="50" t="s">
        <v>48</v>
      </c>
      <c r="C33" s="50" t="str">
        <f>C30</f>
        <v>шт</v>
      </c>
      <c r="D33" s="45"/>
      <c r="E33" s="45">
        <v>0</v>
      </c>
      <c r="F33" s="45">
        <v>40</v>
      </c>
      <c r="G33" s="45">
        <v>51</v>
      </c>
      <c r="H33" s="45">
        <v>38</v>
      </c>
      <c r="I33" s="51">
        <f t="shared" si="3"/>
        <v>43</v>
      </c>
      <c r="J33" s="52">
        <f t="shared" si="0"/>
        <v>7</v>
      </c>
      <c r="K33" s="52">
        <f t="shared" si="1"/>
        <v>16.279069767441861</v>
      </c>
      <c r="L33" s="52" t="str">
        <f t="shared" si="2"/>
        <v>ОДНОРОДНЫЕ</v>
      </c>
      <c r="M33" s="45">
        <f t="shared" si="5"/>
        <v>0</v>
      </c>
      <c r="N33" s="46"/>
    </row>
    <row r="34" spans="1:14" s="28" customFormat="1" x14ac:dyDescent="0.25">
      <c r="A34" s="53">
        <v>25</v>
      </c>
      <c r="B34" s="53" t="s">
        <v>49</v>
      </c>
      <c r="C34" s="53" t="str">
        <f>C32</f>
        <v>кг</v>
      </c>
      <c r="D34" s="26"/>
      <c r="E34" s="26">
        <v>0</v>
      </c>
      <c r="F34" s="26">
        <v>260</v>
      </c>
      <c r="G34" s="26">
        <v>317.20999999999998</v>
      </c>
      <c r="H34" s="26">
        <v>208.89</v>
      </c>
      <c r="I34" s="51">
        <f t="shared" si="3"/>
        <v>262.03333333333336</v>
      </c>
      <c r="J34" s="52">
        <f t="shared" si="0"/>
        <v>54.188619038810245</v>
      </c>
      <c r="K34" s="52">
        <f t="shared" si="1"/>
        <v>20.680047973086214</v>
      </c>
      <c r="L34" s="52" t="str">
        <f t="shared" si="2"/>
        <v>ОДНОРОДНЫЕ</v>
      </c>
      <c r="M34" s="26">
        <f t="shared" si="5"/>
        <v>0</v>
      </c>
      <c r="N34" s="27"/>
    </row>
    <row r="35" spans="1:14" s="28" customFormat="1" x14ac:dyDescent="0.25">
      <c r="A35" s="30">
        <v>26</v>
      </c>
      <c r="B35" s="30" t="s">
        <v>50</v>
      </c>
      <c r="C35" s="30" t="str">
        <f>C34</f>
        <v>кг</v>
      </c>
      <c r="D35" s="26"/>
      <c r="E35" s="31">
        <v>500</v>
      </c>
      <c r="F35" s="31">
        <v>215.3</v>
      </c>
      <c r="G35" s="31">
        <v>158</v>
      </c>
      <c r="H35" s="31">
        <v>205.98</v>
      </c>
      <c r="I35" s="32">
        <f t="shared" si="3"/>
        <v>193.09333333333333</v>
      </c>
      <c r="J35" s="33">
        <f t="shared" si="0"/>
        <v>30.746904451234283</v>
      </c>
      <c r="K35" s="33">
        <f t="shared" si="1"/>
        <v>15.923338170436205</v>
      </c>
      <c r="L35" s="33" t="str">
        <f t="shared" si="2"/>
        <v>ОДНОРОДНЫЕ</v>
      </c>
      <c r="M35" s="31">
        <f t="shared" si="5"/>
        <v>96546.666666666672</v>
      </c>
      <c r="N35" s="27"/>
    </row>
    <row r="36" spans="1:14" s="28" customFormat="1" x14ac:dyDescent="0.25">
      <c r="A36" s="30">
        <v>27</v>
      </c>
      <c r="B36" s="30" t="s">
        <v>51</v>
      </c>
      <c r="C36" s="30" t="str">
        <f>C35</f>
        <v>кг</v>
      </c>
      <c r="D36" s="26"/>
      <c r="E36" s="31">
        <v>250</v>
      </c>
      <c r="F36" s="31">
        <v>330</v>
      </c>
      <c r="G36" s="31">
        <v>373.3</v>
      </c>
      <c r="H36" s="31">
        <v>468.72</v>
      </c>
      <c r="I36" s="32">
        <f t="shared" si="3"/>
        <v>390.67333333333335</v>
      </c>
      <c r="J36" s="33">
        <f t="shared" si="0"/>
        <v>70.973122612249199</v>
      </c>
      <c r="K36" s="33">
        <f t="shared" si="1"/>
        <v>18.166871541163768</v>
      </c>
      <c r="L36" s="33" t="str">
        <f t="shared" si="2"/>
        <v>ОДНОРОДНЫЕ</v>
      </c>
      <c r="M36" s="31">
        <f t="shared" si="5"/>
        <v>97668.333333333343</v>
      </c>
      <c r="N36" s="27"/>
    </row>
    <row r="37" spans="1:14" x14ac:dyDescent="0.25">
      <c r="A37" s="94" t="s">
        <v>25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15">
        <f>SUM(M10:M36)</f>
        <v>2753920.4333333331</v>
      </c>
    </row>
    <row r="38" spans="1:14" x14ac:dyDescent="0.25">
      <c r="A38" s="86" t="s">
        <v>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15">
        <f>SUM(M37:M37)</f>
        <v>2753920.4333333331</v>
      </c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6"/>
      <c r="K39" s="6"/>
      <c r="L39" s="6"/>
      <c r="M39" s="6"/>
    </row>
    <row r="40" spans="1:14" x14ac:dyDescent="0.25">
      <c r="A40" s="89" t="s">
        <v>24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6"/>
    </row>
    <row r="42" spans="1:14" x14ac:dyDescent="0.25">
      <c r="A42" s="6"/>
      <c r="B42" s="6"/>
      <c r="C42" s="6"/>
      <c r="D42" s="6"/>
      <c r="E42" s="6"/>
      <c r="F42" s="7"/>
      <c r="G42" s="7"/>
      <c r="H42" s="7"/>
      <c r="I42" s="7"/>
      <c r="J42" s="6"/>
      <c r="K42" s="6"/>
      <c r="L42" s="6"/>
      <c r="M42" s="6"/>
    </row>
    <row r="43" spans="1:14" s="19" customFormat="1" x14ac:dyDescent="0.25">
      <c r="A43" s="89" t="s">
        <v>9</v>
      </c>
      <c r="B43" s="89"/>
      <c r="C43" s="89"/>
      <c r="D43" s="36"/>
      <c r="E43" s="16"/>
      <c r="F43" s="16"/>
      <c r="G43" s="10"/>
      <c r="H43" s="21"/>
      <c r="I43" s="17"/>
      <c r="J43" s="17"/>
      <c r="K43" s="17"/>
      <c r="L43" s="17"/>
      <c r="M43" s="17"/>
    </row>
    <row r="44" spans="1:14" x14ac:dyDescent="0.25">
      <c r="A44" s="93" t="s">
        <v>54</v>
      </c>
      <c r="B44" s="93"/>
      <c r="C44" s="93"/>
      <c r="D44" s="36"/>
      <c r="E44" s="13"/>
      <c r="F44" s="13"/>
      <c r="G44" s="92"/>
      <c r="H44" s="92"/>
      <c r="I44" s="6"/>
      <c r="J44" s="6"/>
      <c r="K44" s="6"/>
      <c r="L44" s="6"/>
      <c r="M44" s="6"/>
    </row>
    <row r="45" spans="1:14" x14ac:dyDescent="0.25">
      <c r="A45" s="90" t="s">
        <v>8</v>
      </c>
      <c r="B45" s="90"/>
      <c r="C45" s="90"/>
      <c r="D45" s="37"/>
      <c r="E45" s="13"/>
      <c r="F45" s="13"/>
      <c r="G45" s="91" t="s">
        <v>6</v>
      </c>
      <c r="H45" s="91"/>
      <c r="I45" s="6"/>
      <c r="J45" s="6"/>
      <c r="K45" s="6"/>
      <c r="L45" s="6"/>
      <c r="M45" s="6"/>
    </row>
    <row r="46" spans="1:14" x14ac:dyDescent="0.25">
      <c r="A46" s="10"/>
      <c r="B46" s="22"/>
      <c r="C46" s="22"/>
      <c r="D46" s="22"/>
      <c r="E46" s="6"/>
      <c r="F46" s="6"/>
      <c r="G46" s="6"/>
      <c r="H46" s="6"/>
      <c r="I46" s="6"/>
      <c r="J46" s="6"/>
      <c r="K46" s="6"/>
      <c r="L46" s="6"/>
      <c r="M46" s="6"/>
    </row>
    <row r="47" spans="1:14" x14ac:dyDescent="0.25">
      <c r="A47" s="10"/>
      <c r="B47" s="10"/>
      <c r="C47" s="10"/>
      <c r="D47" s="10"/>
      <c r="E47" s="10"/>
      <c r="F47" s="8"/>
      <c r="G47" s="8"/>
      <c r="H47" s="8"/>
      <c r="I47" s="6"/>
      <c r="J47" s="6"/>
      <c r="K47" s="6"/>
      <c r="L47" s="6"/>
      <c r="M47" s="6"/>
    </row>
    <row r="48" spans="1:14" x14ac:dyDescent="0.25">
      <c r="A48" s="23"/>
      <c r="B48" s="23"/>
      <c r="C48" s="23"/>
      <c r="D48" s="23"/>
      <c r="E48" s="23"/>
      <c r="F48" s="8"/>
      <c r="G48" s="8"/>
      <c r="H48" s="8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7"/>
      <c r="G49" s="7"/>
      <c r="H49" s="7"/>
      <c r="I49" s="7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7"/>
      <c r="G50" s="7"/>
      <c r="H50" s="7"/>
      <c r="I50" s="7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7"/>
      <c r="G51" s="7"/>
      <c r="H51" s="7"/>
      <c r="I51" s="7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7"/>
      <c r="G52" s="7"/>
      <c r="H52" s="7"/>
      <c r="I52" s="7"/>
      <c r="J52" s="6"/>
      <c r="K52" s="6"/>
      <c r="L52" s="6"/>
      <c r="M52" s="6"/>
    </row>
  </sheetData>
  <mergeCells count="14">
    <mergeCell ref="A8:M8"/>
    <mergeCell ref="A3:M3"/>
    <mergeCell ref="A6:B6"/>
    <mergeCell ref="C6:M6"/>
    <mergeCell ref="A7:B7"/>
    <mergeCell ref="C7:M7"/>
    <mergeCell ref="A45:C45"/>
    <mergeCell ref="G45:H45"/>
    <mergeCell ref="A37:L37"/>
    <mergeCell ref="A38:L38"/>
    <mergeCell ref="A40:M40"/>
    <mergeCell ref="A43:C43"/>
    <mergeCell ref="A44:C44"/>
    <mergeCell ref="G44:H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7" workbookViewId="0">
      <selection sqref="A1:XFD1048576"/>
    </sheetView>
  </sheetViews>
  <sheetFormatPr defaultColWidth="9" defaultRowHeight="18" x14ac:dyDescent="0.25"/>
  <cols>
    <col min="1" max="1" width="7.7109375" style="1" customWidth="1"/>
    <col min="2" max="2" width="36.85546875" style="1" customWidth="1"/>
    <col min="3" max="3" width="10.85546875" style="1" customWidth="1"/>
    <col min="4" max="4" width="18.5703125" style="1" hidden="1" customWidth="1"/>
    <col min="5" max="5" width="17.140625" style="1" customWidth="1"/>
    <col min="6" max="6" width="20.140625" style="3" customWidth="1"/>
    <col min="7" max="8" width="20.42578125" style="3" customWidth="1"/>
    <col min="9" max="9" width="22.85546875" style="3" customWidth="1"/>
    <col min="10" max="11" width="16.85546875" style="1" customWidth="1"/>
    <col min="12" max="12" width="24.7109375" style="1" customWidth="1"/>
    <col min="13" max="13" width="21.28515625" style="1" customWidth="1"/>
    <col min="14" max="14" width="16.28515625" style="1" customWidth="1"/>
    <col min="15" max="19" width="9.28515625" style="1" customWidth="1"/>
    <col min="20" max="998" width="9.140625" style="1" customWidth="1"/>
    <col min="999" max="16384" width="9" style="1"/>
  </cols>
  <sheetData>
    <row r="1" spans="1:16" x14ac:dyDescent="0.25">
      <c r="F1" s="2"/>
      <c r="G1" s="2"/>
      <c r="H1" s="2"/>
      <c r="I1" s="2"/>
    </row>
    <row r="3" spans="1:16" x14ac:dyDescent="0.25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5" spans="1:16" x14ac:dyDescent="0.25">
      <c r="I5" s="4"/>
    </row>
    <row r="6" spans="1:16" x14ac:dyDescent="0.25">
      <c r="A6" s="97" t="s">
        <v>0</v>
      </c>
      <c r="B6" s="97"/>
      <c r="C6" s="100" t="s">
        <v>26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6" x14ac:dyDescent="0.25">
      <c r="A7" s="98" t="s">
        <v>1</v>
      </c>
      <c r="B7" s="98"/>
      <c r="C7" s="103" t="s">
        <v>15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0"/>
    </row>
    <row r="8" spans="1:16" x14ac:dyDescent="0.25">
      <c r="A8" s="83" t="s">
        <v>11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6" ht="72" x14ac:dyDescent="0.25">
      <c r="A9" s="14" t="s">
        <v>2</v>
      </c>
      <c r="B9" s="14" t="s">
        <v>7</v>
      </c>
      <c r="C9" s="14" t="s">
        <v>10</v>
      </c>
      <c r="D9" s="14" t="s">
        <v>52</v>
      </c>
      <c r="E9" s="11" t="s">
        <v>3</v>
      </c>
      <c r="F9" s="5" t="s">
        <v>17</v>
      </c>
      <c r="G9" s="5" t="s">
        <v>18</v>
      </c>
      <c r="H9" s="29" t="s">
        <v>19</v>
      </c>
      <c r="I9" s="18" t="s">
        <v>4</v>
      </c>
      <c r="J9" s="12" t="s">
        <v>12</v>
      </c>
      <c r="K9" s="12" t="s">
        <v>13</v>
      </c>
      <c r="L9" s="12" t="s">
        <v>14</v>
      </c>
      <c r="M9" s="11" t="s">
        <v>53</v>
      </c>
      <c r="N9" s="19"/>
    </row>
    <row r="10" spans="1:16" s="43" customFormat="1" ht="54" x14ac:dyDescent="0.25">
      <c r="A10" s="38">
        <v>1</v>
      </c>
      <c r="B10" s="38" t="s">
        <v>27</v>
      </c>
      <c r="C10" s="38" t="s">
        <v>16</v>
      </c>
      <c r="D10" s="39"/>
      <c r="E10" s="40">
        <v>4200</v>
      </c>
      <c r="F10" s="40">
        <v>107</v>
      </c>
      <c r="G10" s="40">
        <v>105</v>
      </c>
      <c r="H10" s="40">
        <v>90</v>
      </c>
      <c r="I10" s="41">
        <v>100.67</v>
      </c>
      <c r="J10" s="41">
        <f t="shared" ref="J10:J36" si="0">STDEV(F10:H10)</f>
        <v>9.2915732431775702</v>
      </c>
      <c r="K10" s="41">
        <f t="shared" ref="K10:K36" si="1">J10/I10*100</f>
        <v>9.2297340252086713</v>
      </c>
      <c r="L10" s="41" t="str">
        <f t="shared" ref="L10:L36" si="2">IF(K10&lt;33,"ОДНОРОДНЫЕ","НЕОДНОРОДНЫЕ")</f>
        <v>ОДНОРОДНЫЕ</v>
      </c>
      <c r="M10" s="40">
        <f>E10*I10</f>
        <v>422814</v>
      </c>
      <c r="N10" s="42" t="s">
        <v>55</v>
      </c>
    </row>
    <row r="11" spans="1:16" s="43" customFormat="1" x14ac:dyDescent="0.25">
      <c r="A11" s="38">
        <v>2</v>
      </c>
      <c r="B11" s="38" t="s">
        <v>28</v>
      </c>
      <c r="C11" s="38" t="s">
        <v>16</v>
      </c>
      <c r="D11" s="39"/>
      <c r="E11" s="40">
        <v>675</v>
      </c>
      <c r="F11" s="40">
        <v>150</v>
      </c>
      <c r="G11" s="40">
        <v>135</v>
      </c>
      <c r="H11" s="40">
        <v>135</v>
      </c>
      <c r="I11" s="41">
        <f t="shared" ref="I11:I36" si="3">(F11+G11+H11)/3</f>
        <v>140</v>
      </c>
      <c r="J11" s="41">
        <f t="shared" si="0"/>
        <v>8.6602540378443873</v>
      </c>
      <c r="K11" s="41">
        <f t="shared" si="1"/>
        <v>6.1858957413174194</v>
      </c>
      <c r="L11" s="41" t="str">
        <f t="shared" si="2"/>
        <v>ОДНОРОДНЫЕ</v>
      </c>
      <c r="M11" s="40">
        <f t="shared" ref="M11:M12" si="4">E11*I11</f>
        <v>94500</v>
      </c>
      <c r="N11" s="42"/>
    </row>
    <row r="12" spans="1:16" s="43" customFormat="1" x14ac:dyDescent="0.25">
      <c r="A12" s="38">
        <v>3</v>
      </c>
      <c r="B12" s="38" t="s">
        <v>29</v>
      </c>
      <c r="C12" s="38" t="s">
        <v>16</v>
      </c>
      <c r="D12" s="39"/>
      <c r="E12" s="40">
        <v>2025</v>
      </c>
      <c r="F12" s="40">
        <v>220</v>
      </c>
      <c r="G12" s="40">
        <v>203.9</v>
      </c>
      <c r="H12" s="40">
        <v>210</v>
      </c>
      <c r="I12" s="41">
        <v>211.3</v>
      </c>
      <c r="J12" s="41">
        <f t="shared" si="0"/>
        <v>8.1283454650992759</v>
      </c>
      <c r="K12" s="41">
        <f t="shared" si="1"/>
        <v>3.8468270066726338</v>
      </c>
      <c r="L12" s="41" t="str">
        <f t="shared" si="2"/>
        <v>ОДНОРОДНЫЕ</v>
      </c>
      <c r="M12" s="40">
        <f t="shared" si="4"/>
        <v>427882.5</v>
      </c>
      <c r="N12" s="42"/>
    </row>
    <row r="13" spans="1:16" s="28" customFormat="1" x14ac:dyDescent="0.25">
      <c r="A13" s="38">
        <v>1</v>
      </c>
      <c r="B13" s="38" t="s">
        <v>30</v>
      </c>
      <c r="C13" s="38" t="s">
        <v>23</v>
      </c>
      <c r="D13" s="39"/>
      <c r="E13" s="40">
        <v>22500</v>
      </c>
      <c r="F13" s="40">
        <v>18</v>
      </c>
      <c r="G13" s="40">
        <v>20.9</v>
      </c>
      <c r="H13" s="40">
        <v>22</v>
      </c>
      <c r="I13" s="41">
        <f t="shared" si="3"/>
        <v>20.3</v>
      </c>
      <c r="J13" s="41">
        <f t="shared" si="0"/>
        <v>2.0663978319771825</v>
      </c>
      <c r="K13" s="41">
        <f t="shared" si="1"/>
        <v>10.179299664912229</v>
      </c>
      <c r="L13" s="41" t="str">
        <f t="shared" si="2"/>
        <v>ОДНОРОДНЫЕ</v>
      </c>
      <c r="M13" s="40">
        <f>E13*I13</f>
        <v>456750</v>
      </c>
      <c r="N13" s="42"/>
      <c r="O13" s="43"/>
      <c r="P13" s="43"/>
    </row>
    <row r="14" spans="1:16" s="28" customFormat="1" x14ac:dyDescent="0.25">
      <c r="A14" s="30">
        <v>5</v>
      </c>
      <c r="B14" s="30" t="s">
        <v>31</v>
      </c>
      <c r="C14" s="30" t="str">
        <f>C12</f>
        <v>кг</v>
      </c>
      <c r="D14" s="26"/>
      <c r="E14" s="31">
        <f>Лист1!E14/2</f>
        <v>562.5</v>
      </c>
      <c r="F14" s="31">
        <v>260</v>
      </c>
      <c r="G14" s="31">
        <v>221</v>
      </c>
      <c r="H14" s="31">
        <v>340</v>
      </c>
      <c r="I14" s="32">
        <f t="shared" si="3"/>
        <v>273.66666666666669</v>
      </c>
      <c r="J14" s="33">
        <f t="shared" si="0"/>
        <v>60.665750908839236</v>
      </c>
      <c r="K14" s="33">
        <f t="shared" si="1"/>
        <v>22.167753072657455</v>
      </c>
      <c r="L14" s="33" t="str">
        <f t="shared" si="2"/>
        <v>ОДНОРОДНЫЕ</v>
      </c>
      <c r="M14" s="31">
        <f t="shared" ref="M14:M36" si="5">E14*I14</f>
        <v>153937.5</v>
      </c>
      <c r="N14" s="27"/>
    </row>
    <row r="15" spans="1:16" s="28" customFormat="1" x14ac:dyDescent="0.25">
      <c r="A15" s="30">
        <v>6</v>
      </c>
      <c r="B15" s="30" t="s">
        <v>32</v>
      </c>
      <c r="C15" s="30" t="str">
        <f>C14</f>
        <v>кг</v>
      </c>
      <c r="D15" s="26"/>
      <c r="E15" s="31">
        <f>Лист1!E15/2</f>
        <v>250</v>
      </c>
      <c r="F15" s="31">
        <v>330</v>
      </c>
      <c r="G15" s="31">
        <v>339.9</v>
      </c>
      <c r="H15" s="31">
        <v>360</v>
      </c>
      <c r="I15" s="32">
        <f t="shared" si="3"/>
        <v>343.3</v>
      </c>
      <c r="J15" s="33">
        <f t="shared" si="0"/>
        <v>15.286268347768859</v>
      </c>
      <c r="K15" s="33">
        <f t="shared" si="1"/>
        <v>4.4527434744447589</v>
      </c>
      <c r="L15" s="33" t="str">
        <f t="shared" si="2"/>
        <v>ОДНОРОДНЫЕ</v>
      </c>
      <c r="M15" s="31">
        <f t="shared" si="5"/>
        <v>85825</v>
      </c>
      <c r="N15" s="27"/>
    </row>
    <row r="16" spans="1:16" s="28" customFormat="1" x14ac:dyDescent="0.25">
      <c r="A16" s="30">
        <v>7</v>
      </c>
      <c r="B16" s="30" t="s">
        <v>33</v>
      </c>
      <c r="C16" s="30" t="str">
        <f>C13</f>
        <v>шт</v>
      </c>
      <c r="D16" s="26"/>
      <c r="E16" s="31">
        <f>Лист1!E16/2</f>
        <v>3750</v>
      </c>
      <c r="F16" s="31">
        <v>28</v>
      </c>
      <c r="G16" s="31">
        <v>29.5</v>
      </c>
      <c r="H16" s="31">
        <v>28</v>
      </c>
      <c r="I16" s="32">
        <f t="shared" si="3"/>
        <v>28.5</v>
      </c>
      <c r="J16" s="33">
        <f t="shared" si="0"/>
        <v>0.8660254037844386</v>
      </c>
      <c r="K16" s="33">
        <f t="shared" si="1"/>
        <v>3.0386856273138196</v>
      </c>
      <c r="L16" s="33" t="str">
        <f t="shared" si="2"/>
        <v>ОДНОРОДНЫЕ</v>
      </c>
      <c r="M16" s="31">
        <f t="shared" si="5"/>
        <v>106875</v>
      </c>
      <c r="N16" s="27"/>
    </row>
    <row r="17" spans="1:14" s="28" customFormat="1" x14ac:dyDescent="0.25">
      <c r="A17" s="30">
        <v>8</v>
      </c>
      <c r="B17" s="30" t="s">
        <v>34</v>
      </c>
      <c r="C17" s="30" t="str">
        <f>C16</f>
        <v>шт</v>
      </c>
      <c r="D17" s="26"/>
      <c r="E17" s="31">
        <f>Лист1!E17/2</f>
        <v>7500</v>
      </c>
      <c r="F17" s="31">
        <v>24</v>
      </c>
      <c r="G17" s="31">
        <v>15.8</v>
      </c>
      <c r="H17" s="31">
        <v>16.38</v>
      </c>
      <c r="I17" s="32">
        <f t="shared" si="3"/>
        <v>18.726666666666663</v>
      </c>
      <c r="J17" s="33">
        <f t="shared" si="0"/>
        <v>4.5760390441224814</v>
      </c>
      <c r="K17" s="33">
        <f t="shared" si="1"/>
        <v>24.435950751811049</v>
      </c>
      <c r="L17" s="33" t="str">
        <f t="shared" si="2"/>
        <v>ОДНОРОДНЫЕ</v>
      </c>
      <c r="M17" s="31">
        <f t="shared" si="5"/>
        <v>140449.99999999997</v>
      </c>
      <c r="N17" s="27"/>
    </row>
    <row r="18" spans="1:14" s="28" customFormat="1" x14ac:dyDescent="0.25">
      <c r="A18" s="30">
        <v>9</v>
      </c>
      <c r="B18" s="30" t="s">
        <v>35</v>
      </c>
      <c r="C18" s="30" t="str">
        <f>C17</f>
        <v>шт</v>
      </c>
      <c r="D18" s="26"/>
      <c r="E18" s="31">
        <f>Лист1!E18/2</f>
        <v>3750</v>
      </c>
      <c r="F18" s="31">
        <v>38</v>
      </c>
      <c r="G18" s="31">
        <v>28.4</v>
      </c>
      <c r="H18" s="31">
        <v>30.8</v>
      </c>
      <c r="I18" s="32">
        <f t="shared" si="3"/>
        <v>32.4</v>
      </c>
      <c r="J18" s="33">
        <f t="shared" si="0"/>
        <v>4.9959983987186991</v>
      </c>
      <c r="K18" s="33">
        <f t="shared" si="1"/>
        <v>15.419748144193516</v>
      </c>
      <c r="L18" s="33" t="str">
        <f t="shared" si="2"/>
        <v>ОДНОРОДНЫЕ</v>
      </c>
      <c r="M18" s="31">
        <f t="shared" si="5"/>
        <v>121500</v>
      </c>
      <c r="N18" s="27"/>
    </row>
    <row r="19" spans="1:14" s="28" customFormat="1" x14ac:dyDescent="0.25">
      <c r="A19" s="30">
        <v>10</v>
      </c>
      <c r="B19" s="30" t="s">
        <v>36</v>
      </c>
      <c r="C19" s="30" t="str">
        <f>C15</f>
        <v>кг</v>
      </c>
      <c r="D19" s="26"/>
      <c r="E19" s="31">
        <f>Лист1!E19/2</f>
        <v>900</v>
      </c>
      <c r="F19" s="31">
        <v>225</v>
      </c>
      <c r="G19" s="31">
        <v>203.9</v>
      </c>
      <c r="H19" s="31">
        <v>235</v>
      </c>
      <c r="I19" s="32">
        <f t="shared" si="3"/>
        <v>221.29999999999998</v>
      </c>
      <c r="J19" s="33">
        <f t="shared" si="0"/>
        <v>15.876712506057414</v>
      </c>
      <c r="K19" s="33">
        <f t="shared" si="1"/>
        <v>7.1742939476084118</v>
      </c>
      <c r="L19" s="33" t="str">
        <f t="shared" si="2"/>
        <v>ОДНОРОДНЫЕ</v>
      </c>
      <c r="M19" s="31">
        <f t="shared" si="5"/>
        <v>199169.99999999997</v>
      </c>
      <c r="N19" s="27"/>
    </row>
    <row r="20" spans="1:14" s="28" customFormat="1" x14ac:dyDescent="0.25">
      <c r="A20" s="30">
        <v>11</v>
      </c>
      <c r="B20" s="30" t="s">
        <v>37</v>
      </c>
      <c r="C20" s="30" t="str">
        <f>C19</f>
        <v>кг</v>
      </c>
      <c r="D20" s="26"/>
      <c r="E20" s="31">
        <f>Лист1!E20/2</f>
        <v>150</v>
      </c>
      <c r="F20" s="31">
        <v>448</v>
      </c>
      <c r="G20" s="31">
        <v>434.65</v>
      </c>
      <c r="H20" s="31">
        <v>386.67</v>
      </c>
      <c r="I20" s="32">
        <f t="shared" si="3"/>
        <v>423.10666666666663</v>
      </c>
      <c r="J20" s="33">
        <f t="shared" si="0"/>
        <v>32.253350730324634</v>
      </c>
      <c r="K20" s="33">
        <f t="shared" si="1"/>
        <v>7.6229833447021962</v>
      </c>
      <c r="L20" s="33" t="str">
        <f t="shared" si="2"/>
        <v>ОДНОРОДНЫЕ</v>
      </c>
      <c r="M20" s="31">
        <f t="shared" si="5"/>
        <v>63465.999999999993</v>
      </c>
      <c r="N20" s="27"/>
    </row>
    <row r="21" spans="1:14" s="28" customFormat="1" x14ac:dyDescent="0.25">
      <c r="A21" s="30">
        <v>12</v>
      </c>
      <c r="B21" s="30" t="s">
        <v>38</v>
      </c>
      <c r="C21" s="30" t="str">
        <f>C20</f>
        <v>кг</v>
      </c>
      <c r="D21" s="26"/>
      <c r="E21" s="31">
        <f>Лист1!E21/2</f>
        <v>236.5</v>
      </c>
      <c r="F21" s="31">
        <v>285</v>
      </c>
      <c r="G21" s="31">
        <v>339.63</v>
      </c>
      <c r="H21" s="31">
        <v>290</v>
      </c>
      <c r="I21" s="32">
        <f t="shared" si="3"/>
        <v>304.87666666666667</v>
      </c>
      <c r="J21" s="33">
        <f t="shared" si="0"/>
        <v>30.200921067631914</v>
      </c>
      <c r="K21" s="33">
        <f t="shared" si="1"/>
        <v>9.9059470171430775</v>
      </c>
      <c r="L21" s="33" t="str">
        <f t="shared" si="2"/>
        <v>ОДНОРОДНЫЕ</v>
      </c>
      <c r="M21" s="31">
        <f t="shared" si="5"/>
        <v>72103.331666666665</v>
      </c>
      <c r="N21" s="27"/>
    </row>
    <row r="22" spans="1:14" s="28" customFormat="1" x14ac:dyDescent="0.25">
      <c r="A22" s="30">
        <v>13</v>
      </c>
      <c r="B22" s="30" t="s">
        <v>39</v>
      </c>
      <c r="C22" s="30" t="str">
        <f>C18</f>
        <v>шт</v>
      </c>
      <c r="D22" s="26"/>
      <c r="E22" s="31">
        <f>Лист1!E22/2</f>
        <v>3750</v>
      </c>
      <c r="F22" s="31">
        <v>26</v>
      </c>
      <c r="G22" s="31">
        <v>36.299999999999997</v>
      </c>
      <c r="H22" s="31">
        <v>28</v>
      </c>
      <c r="I22" s="32">
        <f t="shared" si="3"/>
        <v>30.099999999999998</v>
      </c>
      <c r="J22" s="33">
        <f t="shared" si="0"/>
        <v>5.4616847217685427</v>
      </c>
      <c r="K22" s="33">
        <f t="shared" si="1"/>
        <v>18.145131966008449</v>
      </c>
      <c r="L22" s="33" t="str">
        <f t="shared" si="2"/>
        <v>ОДНОРОДНЫЕ</v>
      </c>
      <c r="M22" s="31">
        <f t="shared" si="5"/>
        <v>112874.99999999999</v>
      </c>
      <c r="N22" s="27"/>
    </row>
    <row r="23" spans="1:14" s="28" customFormat="1" x14ac:dyDescent="0.25">
      <c r="A23" s="53">
        <v>14</v>
      </c>
      <c r="B23" s="53" t="s">
        <v>40</v>
      </c>
      <c r="C23" s="53" t="str">
        <f>C21</f>
        <v>кг</v>
      </c>
      <c r="D23" s="26"/>
      <c r="E23" s="26">
        <v>20</v>
      </c>
      <c r="F23" s="26">
        <v>3000</v>
      </c>
      <c r="G23" s="54">
        <v>3400</v>
      </c>
      <c r="H23" s="26">
        <v>2000</v>
      </c>
      <c r="I23" s="51">
        <f t="shared" si="3"/>
        <v>2800</v>
      </c>
      <c r="J23" s="52">
        <f>STDEV(F23:H23)</f>
        <v>721.11025509279784</v>
      </c>
      <c r="K23" s="52">
        <f t="shared" si="1"/>
        <v>25.753937681885635</v>
      </c>
      <c r="L23" s="52" t="str">
        <f t="shared" si="2"/>
        <v>ОДНОРОДНЫЕ</v>
      </c>
      <c r="M23" s="26">
        <f t="shared" si="5"/>
        <v>56000</v>
      </c>
      <c r="N23" s="27"/>
    </row>
    <row r="24" spans="1:14" s="47" customFormat="1" x14ac:dyDescent="0.25">
      <c r="A24" s="50">
        <v>15</v>
      </c>
      <c r="B24" s="50" t="s">
        <v>41</v>
      </c>
      <c r="C24" s="50" t="str">
        <f>C23</f>
        <v>кг</v>
      </c>
      <c r="D24" s="45"/>
      <c r="E24" s="45">
        <v>5</v>
      </c>
      <c r="F24" s="45">
        <v>2454</v>
      </c>
      <c r="G24" s="45">
        <v>1754.55</v>
      </c>
      <c r="H24" s="45">
        <v>2545.4499999999998</v>
      </c>
      <c r="I24" s="51">
        <f t="shared" si="3"/>
        <v>2251.3333333333335</v>
      </c>
      <c r="J24" s="52">
        <f t="shared" si="0"/>
        <v>432.65001540891302</v>
      </c>
      <c r="K24" s="52">
        <f t="shared" si="1"/>
        <v>19.21750142473703</v>
      </c>
      <c r="L24" s="52" t="str">
        <f t="shared" si="2"/>
        <v>ОДНОРОДНЫЕ</v>
      </c>
      <c r="M24" s="45">
        <f t="shared" si="5"/>
        <v>11256.666666666668</v>
      </c>
      <c r="N24" s="46"/>
    </row>
    <row r="25" spans="1:14" s="47" customFormat="1" x14ac:dyDescent="0.25">
      <c r="A25" s="44">
        <v>16</v>
      </c>
      <c r="B25" s="44" t="s">
        <v>21</v>
      </c>
      <c r="C25" s="44" t="str">
        <f>C22</f>
        <v>шт</v>
      </c>
      <c r="D25" s="45"/>
      <c r="E25" s="31">
        <f>Лист1!E25/2</f>
        <v>30000</v>
      </c>
      <c r="F25" s="34">
        <v>28</v>
      </c>
      <c r="G25" s="34">
        <v>34</v>
      </c>
      <c r="H25" s="34">
        <v>36</v>
      </c>
      <c r="I25" s="32">
        <f t="shared" si="3"/>
        <v>32.666666666666664</v>
      </c>
      <c r="J25" s="33">
        <f t="shared" si="0"/>
        <v>4.1633319989322564</v>
      </c>
      <c r="K25" s="33">
        <f t="shared" si="1"/>
        <v>12.744893874282418</v>
      </c>
      <c r="L25" s="33" t="str">
        <f t="shared" si="2"/>
        <v>ОДНОРОДНЫЕ</v>
      </c>
      <c r="M25" s="34">
        <f t="shared" si="5"/>
        <v>979999.99999999988</v>
      </c>
      <c r="N25" s="46"/>
    </row>
    <row r="26" spans="1:14" s="47" customFormat="1" x14ac:dyDescent="0.25">
      <c r="A26" s="44">
        <v>17</v>
      </c>
      <c r="B26" s="44" t="s">
        <v>42</v>
      </c>
      <c r="C26" s="44" t="str">
        <f>C25</f>
        <v>шт</v>
      </c>
      <c r="D26" s="45"/>
      <c r="E26" s="31">
        <f>Лист1!E26/2</f>
        <v>22500</v>
      </c>
      <c r="F26" s="34">
        <v>54</v>
      </c>
      <c r="G26" s="34">
        <v>61</v>
      </c>
      <c r="H26" s="34">
        <v>51</v>
      </c>
      <c r="I26" s="32">
        <f t="shared" si="3"/>
        <v>55.333333333333336</v>
      </c>
      <c r="J26" s="33">
        <f t="shared" si="0"/>
        <v>5.1316014394468841</v>
      </c>
      <c r="K26" s="33">
        <f t="shared" si="1"/>
        <v>9.2739785050244876</v>
      </c>
      <c r="L26" s="33" t="str">
        <f t="shared" si="2"/>
        <v>ОДНОРОДНЫЕ</v>
      </c>
      <c r="M26" s="34">
        <f t="shared" si="5"/>
        <v>1245000</v>
      </c>
      <c r="N26" s="46"/>
    </row>
    <row r="27" spans="1:14" s="47" customFormat="1" ht="36" x14ac:dyDescent="0.25">
      <c r="A27" s="50">
        <v>18</v>
      </c>
      <c r="B27" s="50" t="s">
        <v>43</v>
      </c>
      <c r="C27" s="50" t="str">
        <f>C24</f>
        <v>кг</v>
      </c>
      <c r="D27" s="45"/>
      <c r="E27" s="45">
        <v>8</v>
      </c>
      <c r="F27" s="45">
        <v>485</v>
      </c>
      <c r="G27" s="45">
        <v>680</v>
      </c>
      <c r="H27" s="45">
        <v>1230</v>
      </c>
      <c r="I27" s="51">
        <f t="shared" si="3"/>
        <v>798.33333333333337</v>
      </c>
      <c r="J27" s="52">
        <f t="shared" si="0"/>
        <v>386.3396605751646</v>
      </c>
      <c r="K27" s="52">
        <f t="shared" si="1"/>
        <v>48.393276898768008</v>
      </c>
      <c r="L27" s="52" t="str">
        <f t="shared" si="2"/>
        <v>НЕОДНОРОДНЫЕ</v>
      </c>
      <c r="M27" s="45">
        <f t="shared" si="5"/>
        <v>6386.666666666667</v>
      </c>
      <c r="N27" s="46"/>
    </row>
    <row r="28" spans="1:14" s="47" customFormat="1" x14ac:dyDescent="0.25">
      <c r="A28" s="44">
        <v>19</v>
      </c>
      <c r="B28" s="44" t="s">
        <v>22</v>
      </c>
      <c r="C28" s="44" t="str">
        <f>C27</f>
        <v>кг</v>
      </c>
      <c r="D28" s="45"/>
      <c r="E28" s="31">
        <f>Лист1!E28/2</f>
        <v>90</v>
      </c>
      <c r="F28" s="34">
        <v>500</v>
      </c>
      <c r="G28" s="34">
        <v>453</v>
      </c>
      <c r="H28" s="34">
        <v>550</v>
      </c>
      <c r="I28" s="32">
        <f t="shared" si="3"/>
        <v>501</v>
      </c>
      <c r="J28" s="33">
        <f t="shared" si="0"/>
        <v>48.507731342539614</v>
      </c>
      <c r="K28" s="33">
        <f t="shared" si="1"/>
        <v>9.6821819046985258</v>
      </c>
      <c r="L28" s="33" t="str">
        <f t="shared" si="2"/>
        <v>ОДНОРОДНЫЕ</v>
      </c>
      <c r="M28" s="34">
        <f t="shared" si="5"/>
        <v>45090</v>
      </c>
      <c r="N28" s="46"/>
    </row>
    <row r="29" spans="1:14" s="47" customFormat="1" x14ac:dyDescent="0.25">
      <c r="A29" s="50">
        <v>20</v>
      </c>
      <c r="B29" s="50" t="s">
        <v>44</v>
      </c>
      <c r="C29" s="50" t="str">
        <f>C28</f>
        <v>кг</v>
      </c>
      <c r="D29" s="45"/>
      <c r="E29" s="45">
        <v>3</v>
      </c>
      <c r="F29" s="45">
        <v>1400</v>
      </c>
      <c r="G29" s="45">
        <v>1460</v>
      </c>
      <c r="H29" s="45">
        <v>1600</v>
      </c>
      <c r="I29" s="51">
        <f t="shared" si="3"/>
        <v>1486.6666666666667</v>
      </c>
      <c r="J29" s="52">
        <f t="shared" si="0"/>
        <v>102.63202878893767</v>
      </c>
      <c r="K29" s="52">
        <f t="shared" si="1"/>
        <v>6.9034996943231617</v>
      </c>
      <c r="L29" s="52" t="str">
        <f t="shared" si="2"/>
        <v>ОДНОРОДНЫЕ</v>
      </c>
      <c r="M29" s="45">
        <f t="shared" si="5"/>
        <v>4460</v>
      </c>
      <c r="N29" s="46"/>
    </row>
    <row r="30" spans="1:14" s="47" customFormat="1" ht="54" x14ac:dyDescent="0.25">
      <c r="A30" s="44">
        <v>21</v>
      </c>
      <c r="B30" s="44" t="s">
        <v>45</v>
      </c>
      <c r="C30" s="44" t="str">
        <f>C26</f>
        <v>шт</v>
      </c>
      <c r="D30" s="45"/>
      <c r="E30" s="31">
        <f>Лист1!E30/2</f>
        <v>7500</v>
      </c>
      <c r="F30" s="34">
        <v>78</v>
      </c>
      <c r="G30" s="34">
        <v>51</v>
      </c>
      <c r="H30" s="34">
        <v>53</v>
      </c>
      <c r="I30" s="32">
        <f t="shared" si="3"/>
        <v>60.666666666666664</v>
      </c>
      <c r="J30" s="33">
        <f t="shared" si="0"/>
        <v>15.044378795195668</v>
      </c>
      <c r="K30" s="33">
        <f t="shared" si="1"/>
        <v>24.798426585487366</v>
      </c>
      <c r="L30" s="33" t="str">
        <f t="shared" si="2"/>
        <v>ОДНОРОДНЫЕ</v>
      </c>
      <c r="M30" s="34">
        <f t="shared" si="5"/>
        <v>455000</v>
      </c>
      <c r="N30" s="46"/>
    </row>
    <row r="31" spans="1:14" s="47" customFormat="1" x14ac:dyDescent="0.25">
      <c r="A31" s="50">
        <v>22</v>
      </c>
      <c r="B31" s="50" t="s">
        <v>46</v>
      </c>
      <c r="C31" s="50" t="str">
        <f>C29</f>
        <v>кг</v>
      </c>
      <c r="D31" s="45"/>
      <c r="E31" s="45">
        <v>8</v>
      </c>
      <c r="F31" s="45">
        <v>200</v>
      </c>
      <c r="G31" s="45">
        <v>312</v>
      </c>
      <c r="H31" s="45">
        <v>357.5</v>
      </c>
      <c r="I31" s="51">
        <f t="shared" si="3"/>
        <v>289.83333333333331</v>
      </c>
      <c r="J31" s="52">
        <f t="shared" si="0"/>
        <v>81.056050565848125</v>
      </c>
      <c r="K31" s="52">
        <f t="shared" si="1"/>
        <v>27.966434927837192</v>
      </c>
      <c r="L31" s="52" t="str">
        <f t="shared" si="2"/>
        <v>ОДНОРОДНЫЕ</v>
      </c>
      <c r="M31" s="45">
        <f t="shared" si="5"/>
        <v>2318.6666666666665</v>
      </c>
      <c r="N31" s="46"/>
    </row>
    <row r="32" spans="1:14" s="47" customFormat="1" x14ac:dyDescent="0.25">
      <c r="A32" s="44">
        <v>23</v>
      </c>
      <c r="B32" s="44" t="s">
        <v>47</v>
      </c>
      <c r="C32" s="44" t="str">
        <f>C31</f>
        <v>кг</v>
      </c>
      <c r="D32" s="45"/>
      <c r="E32" s="31">
        <f>Лист1!E32/2</f>
        <v>232.5</v>
      </c>
      <c r="F32" s="34">
        <v>700</v>
      </c>
      <c r="G32" s="34">
        <v>793.1</v>
      </c>
      <c r="H32" s="34">
        <v>666.67</v>
      </c>
      <c r="I32" s="32">
        <f t="shared" si="3"/>
        <v>719.92333333333329</v>
      </c>
      <c r="J32" s="33">
        <f t="shared" si="0"/>
        <v>65.527403682225483</v>
      </c>
      <c r="K32" s="33">
        <f t="shared" si="1"/>
        <v>9.1019974833744541</v>
      </c>
      <c r="L32" s="33" t="str">
        <f t="shared" si="2"/>
        <v>ОДНОРОДНЫЕ</v>
      </c>
      <c r="M32" s="34">
        <f t="shared" si="5"/>
        <v>167382.17499999999</v>
      </c>
      <c r="N32" s="46"/>
    </row>
    <row r="33" spans="1:14" s="47" customFormat="1" x14ac:dyDescent="0.25">
      <c r="A33" s="50">
        <v>24</v>
      </c>
      <c r="B33" s="50" t="s">
        <v>48</v>
      </c>
      <c r="C33" s="50" t="str">
        <f>C30</f>
        <v>шт</v>
      </c>
      <c r="D33" s="45"/>
      <c r="E33" s="45">
        <v>20</v>
      </c>
      <c r="F33" s="45">
        <v>40</v>
      </c>
      <c r="G33" s="45">
        <v>51</v>
      </c>
      <c r="H33" s="45">
        <v>38</v>
      </c>
      <c r="I33" s="51">
        <f t="shared" si="3"/>
        <v>43</v>
      </c>
      <c r="J33" s="52">
        <f t="shared" si="0"/>
        <v>7</v>
      </c>
      <c r="K33" s="52">
        <f t="shared" si="1"/>
        <v>16.279069767441861</v>
      </c>
      <c r="L33" s="52" t="str">
        <f t="shared" si="2"/>
        <v>ОДНОРОДНЫЕ</v>
      </c>
      <c r="M33" s="45">
        <f t="shared" si="5"/>
        <v>860</v>
      </c>
      <c r="N33" s="46"/>
    </row>
    <row r="34" spans="1:14" s="28" customFormat="1" x14ac:dyDescent="0.25">
      <c r="A34" s="53">
        <v>25</v>
      </c>
      <c r="B34" s="53" t="s">
        <v>49</v>
      </c>
      <c r="C34" s="53" t="str">
        <f>C32</f>
        <v>кг</v>
      </c>
      <c r="D34" s="26"/>
      <c r="E34" s="26">
        <v>113</v>
      </c>
      <c r="F34" s="26">
        <v>260</v>
      </c>
      <c r="G34" s="26">
        <v>317.20999999999998</v>
      </c>
      <c r="H34" s="26">
        <v>208.89</v>
      </c>
      <c r="I34" s="51">
        <f t="shared" si="3"/>
        <v>262.03333333333336</v>
      </c>
      <c r="J34" s="52">
        <f t="shared" si="0"/>
        <v>54.188619038810245</v>
      </c>
      <c r="K34" s="52">
        <f t="shared" si="1"/>
        <v>20.680047973086214</v>
      </c>
      <c r="L34" s="52" t="str">
        <f t="shared" si="2"/>
        <v>ОДНОРОДНЫЕ</v>
      </c>
      <c r="M34" s="26">
        <f t="shared" si="5"/>
        <v>29609.76666666667</v>
      </c>
      <c r="N34" s="55">
        <f>M23+M24+M27+M29+M31+M33+M34</f>
        <v>110891.76666666669</v>
      </c>
    </row>
    <row r="35" spans="1:14" s="28" customFormat="1" x14ac:dyDescent="0.25">
      <c r="A35" s="30">
        <v>26</v>
      </c>
      <c r="B35" s="30" t="s">
        <v>50</v>
      </c>
      <c r="C35" s="30" t="str">
        <f>C34</f>
        <v>кг</v>
      </c>
      <c r="D35" s="26"/>
      <c r="E35" s="31">
        <f>Лист1!E35/2</f>
        <v>562.5</v>
      </c>
      <c r="F35" s="31">
        <v>215.3</v>
      </c>
      <c r="G35" s="31">
        <v>158</v>
      </c>
      <c r="H35" s="31">
        <v>205.98</v>
      </c>
      <c r="I35" s="32">
        <f t="shared" si="3"/>
        <v>193.09333333333333</v>
      </c>
      <c r="J35" s="33">
        <f t="shared" si="0"/>
        <v>30.746904451234283</v>
      </c>
      <c r="K35" s="33">
        <f t="shared" si="1"/>
        <v>15.923338170436205</v>
      </c>
      <c r="L35" s="33" t="str">
        <f t="shared" si="2"/>
        <v>ОДНОРОДНЫЕ</v>
      </c>
      <c r="M35" s="31">
        <f t="shared" si="5"/>
        <v>108615</v>
      </c>
      <c r="N35" s="27"/>
    </row>
    <row r="36" spans="1:14" s="28" customFormat="1" x14ac:dyDescent="0.25">
      <c r="A36" s="30">
        <v>27</v>
      </c>
      <c r="B36" s="30" t="s">
        <v>51</v>
      </c>
      <c r="C36" s="30" t="str">
        <f>C35</f>
        <v>кг</v>
      </c>
      <c r="D36" s="26"/>
      <c r="E36" s="31">
        <f>Лист1!E36/2</f>
        <v>187.5</v>
      </c>
      <c r="F36" s="31">
        <v>330</v>
      </c>
      <c r="G36" s="31">
        <v>373.3</v>
      </c>
      <c r="H36" s="31">
        <v>468.72</v>
      </c>
      <c r="I36" s="32">
        <f t="shared" si="3"/>
        <v>390.67333333333335</v>
      </c>
      <c r="J36" s="33">
        <f t="shared" si="0"/>
        <v>70.973122612249199</v>
      </c>
      <c r="K36" s="33">
        <f t="shared" si="1"/>
        <v>18.166871541163768</v>
      </c>
      <c r="L36" s="33" t="str">
        <f t="shared" si="2"/>
        <v>ОДНОРОДНЫЕ</v>
      </c>
      <c r="M36" s="31">
        <f t="shared" si="5"/>
        <v>73251.25</v>
      </c>
      <c r="N36" s="27"/>
    </row>
    <row r="37" spans="1:14" x14ac:dyDescent="0.25">
      <c r="A37" s="94" t="s">
        <v>25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15">
        <f>SUM(M10:M36)</f>
        <v>5643378.5233333334</v>
      </c>
    </row>
    <row r="38" spans="1:14" x14ac:dyDescent="0.25">
      <c r="A38" s="86" t="s">
        <v>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15">
        <f>SUM(M37:M37)</f>
        <v>5643378.5233333334</v>
      </c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6"/>
      <c r="K39" s="6"/>
      <c r="L39" s="6"/>
      <c r="M39" s="6"/>
    </row>
    <row r="40" spans="1:14" x14ac:dyDescent="0.25">
      <c r="A40" s="89" t="s">
        <v>24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6"/>
    </row>
    <row r="42" spans="1:14" x14ac:dyDescent="0.25">
      <c r="A42" s="6"/>
      <c r="B42" s="6"/>
      <c r="C42" s="6"/>
      <c r="D42" s="6"/>
      <c r="E42" s="6"/>
      <c r="F42" s="7"/>
      <c r="G42" s="7"/>
      <c r="H42" s="7"/>
      <c r="I42" s="7"/>
      <c r="J42" s="6"/>
      <c r="K42" s="6"/>
      <c r="L42" s="6"/>
      <c r="M42" s="6"/>
    </row>
    <row r="43" spans="1:14" s="19" customFormat="1" x14ac:dyDescent="0.25">
      <c r="A43" s="89" t="s">
        <v>9</v>
      </c>
      <c r="B43" s="89"/>
      <c r="C43" s="89"/>
      <c r="D43" s="48"/>
      <c r="E43" s="16"/>
      <c r="F43" s="16"/>
      <c r="G43" s="10"/>
      <c r="H43" s="21"/>
      <c r="I43" s="17"/>
      <c r="J43" s="17"/>
      <c r="K43" s="17"/>
      <c r="L43" s="17"/>
      <c r="M43" s="17"/>
    </row>
    <row r="44" spans="1:14" x14ac:dyDescent="0.25">
      <c r="A44" s="93" t="s">
        <v>54</v>
      </c>
      <c r="B44" s="93"/>
      <c r="C44" s="93"/>
      <c r="D44" s="48"/>
      <c r="E44" s="13"/>
      <c r="F44" s="13"/>
      <c r="G44" s="92"/>
      <c r="H44" s="92"/>
      <c r="I44" s="6"/>
      <c r="J44" s="6"/>
      <c r="K44" s="6"/>
      <c r="L44" s="6"/>
      <c r="M44" s="6"/>
    </row>
    <row r="45" spans="1:14" x14ac:dyDescent="0.25">
      <c r="A45" s="90" t="s">
        <v>8</v>
      </c>
      <c r="B45" s="90"/>
      <c r="C45" s="90"/>
      <c r="D45" s="49"/>
      <c r="E45" s="13"/>
      <c r="F45" s="13"/>
      <c r="G45" s="91" t="s">
        <v>6</v>
      </c>
      <c r="H45" s="91"/>
      <c r="I45" s="6"/>
      <c r="J45" s="6"/>
      <c r="K45" s="6"/>
      <c r="L45" s="6"/>
      <c r="M45" s="6"/>
    </row>
    <row r="46" spans="1:14" x14ac:dyDescent="0.25">
      <c r="A46" s="10"/>
      <c r="B46" s="22"/>
      <c r="C46" s="22"/>
      <c r="D46" s="22"/>
      <c r="E46" s="6"/>
      <c r="F46" s="6"/>
      <c r="G46" s="6"/>
      <c r="H46" s="6"/>
      <c r="I46" s="6"/>
      <c r="J46" s="6"/>
      <c r="K46" s="6"/>
      <c r="L46" s="6"/>
      <c r="M46" s="6"/>
    </row>
    <row r="47" spans="1:14" x14ac:dyDescent="0.25">
      <c r="A47" s="10"/>
      <c r="B47" s="10"/>
      <c r="C47" s="10"/>
      <c r="D47" s="10"/>
      <c r="E47" s="10"/>
      <c r="F47" s="8"/>
      <c r="G47" s="8"/>
      <c r="H47" s="8"/>
      <c r="I47" s="6"/>
      <c r="J47" s="6"/>
      <c r="K47" s="6"/>
      <c r="L47" s="6"/>
      <c r="M47" s="6"/>
    </row>
    <row r="48" spans="1:14" x14ac:dyDescent="0.25">
      <c r="A48" s="23"/>
      <c r="B48" s="23"/>
      <c r="C48" s="23"/>
      <c r="D48" s="23"/>
      <c r="E48" s="23"/>
      <c r="F48" s="8"/>
      <c r="G48" s="8"/>
      <c r="H48" s="8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7"/>
      <c r="G49" s="7"/>
      <c r="H49" s="7"/>
      <c r="I49" s="7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7"/>
      <c r="G50" s="7"/>
      <c r="H50" s="7"/>
      <c r="I50" s="7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7"/>
      <c r="G51" s="7"/>
      <c r="H51" s="7"/>
      <c r="I51" s="7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7"/>
      <c r="G52" s="7"/>
      <c r="H52" s="7"/>
      <c r="I52" s="7"/>
      <c r="J52" s="6"/>
      <c r="K52" s="6"/>
      <c r="L52" s="6"/>
      <c r="M52" s="6"/>
    </row>
  </sheetData>
  <mergeCells count="14">
    <mergeCell ref="A8:M8"/>
    <mergeCell ref="A3:M3"/>
    <mergeCell ref="A6:B6"/>
    <mergeCell ref="C6:M6"/>
    <mergeCell ref="A7:B7"/>
    <mergeCell ref="C7:M7"/>
    <mergeCell ref="A45:C45"/>
    <mergeCell ref="G45:H45"/>
    <mergeCell ref="A37:L37"/>
    <mergeCell ref="A38:L38"/>
    <mergeCell ref="A40:M40"/>
    <mergeCell ref="A43:C43"/>
    <mergeCell ref="A44:C44"/>
    <mergeCell ref="G44:H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13" workbookViewId="0">
      <selection activeCell="A40" sqref="A40:M40"/>
    </sheetView>
  </sheetViews>
  <sheetFormatPr defaultColWidth="9" defaultRowHeight="18" x14ac:dyDescent="0.25"/>
  <cols>
    <col min="1" max="1" width="7.7109375" style="1" customWidth="1"/>
    <col min="2" max="2" width="36.85546875" style="1" customWidth="1"/>
    <col min="3" max="3" width="10.85546875" style="1" customWidth="1"/>
    <col min="4" max="4" width="18.5703125" style="1" hidden="1" customWidth="1"/>
    <col min="5" max="5" width="17.140625" style="1" customWidth="1"/>
    <col min="6" max="6" width="20.140625" style="3" customWidth="1"/>
    <col min="7" max="8" width="20.42578125" style="3" customWidth="1"/>
    <col min="9" max="9" width="22.85546875" style="3" customWidth="1"/>
    <col min="10" max="11" width="16.85546875" style="1" customWidth="1"/>
    <col min="12" max="12" width="24.7109375" style="1" customWidth="1"/>
    <col min="13" max="13" width="21.28515625" style="1" customWidth="1"/>
    <col min="14" max="14" width="16.28515625" style="1" customWidth="1"/>
    <col min="15" max="19" width="9.28515625" style="1" customWidth="1"/>
    <col min="20" max="998" width="9.140625" style="1" customWidth="1"/>
    <col min="999" max="16384" width="9" style="1"/>
  </cols>
  <sheetData>
    <row r="1" spans="1:16" x14ac:dyDescent="0.25">
      <c r="F1" s="2"/>
      <c r="G1" s="2"/>
      <c r="H1" s="2"/>
      <c r="I1" s="2"/>
    </row>
    <row r="3" spans="1:16" x14ac:dyDescent="0.25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5" spans="1:16" x14ac:dyDescent="0.25">
      <c r="I5" s="4"/>
    </row>
    <row r="6" spans="1:16" x14ac:dyDescent="0.25">
      <c r="A6" s="97" t="s">
        <v>0</v>
      </c>
      <c r="B6" s="97"/>
      <c r="C6" s="100" t="s">
        <v>26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6" x14ac:dyDescent="0.25">
      <c r="A7" s="98" t="s">
        <v>1</v>
      </c>
      <c r="B7" s="98"/>
      <c r="C7" s="103" t="s">
        <v>15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0"/>
    </row>
    <row r="8" spans="1:16" x14ac:dyDescent="0.25">
      <c r="A8" s="83" t="s">
        <v>11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6" ht="72" x14ac:dyDescent="0.25">
      <c r="A9" s="14" t="s">
        <v>2</v>
      </c>
      <c r="B9" s="14" t="s">
        <v>7</v>
      </c>
      <c r="C9" s="14" t="s">
        <v>10</v>
      </c>
      <c r="D9" s="14" t="s">
        <v>52</v>
      </c>
      <c r="E9" s="11" t="s">
        <v>3</v>
      </c>
      <c r="F9" s="5" t="s">
        <v>17</v>
      </c>
      <c r="G9" s="5" t="s">
        <v>18</v>
      </c>
      <c r="H9" s="29" t="s">
        <v>19</v>
      </c>
      <c r="I9" s="18" t="s">
        <v>4</v>
      </c>
      <c r="J9" s="12" t="s">
        <v>12</v>
      </c>
      <c r="K9" s="12" t="s">
        <v>13</v>
      </c>
      <c r="L9" s="12" t="s">
        <v>14</v>
      </c>
      <c r="M9" s="11" t="s">
        <v>53</v>
      </c>
      <c r="N9" s="19"/>
    </row>
    <row r="10" spans="1:16" s="43" customFormat="1" ht="54" x14ac:dyDescent="0.25">
      <c r="A10" s="38">
        <v>1</v>
      </c>
      <c r="B10" s="38" t="s">
        <v>27</v>
      </c>
      <c r="C10" s="38" t="s">
        <v>16</v>
      </c>
      <c r="D10" s="39"/>
      <c r="E10" s="40">
        <v>4200</v>
      </c>
      <c r="F10" s="40">
        <v>107</v>
      </c>
      <c r="G10" s="40">
        <v>105</v>
      </c>
      <c r="H10" s="40">
        <v>90</v>
      </c>
      <c r="I10" s="41">
        <v>100.67</v>
      </c>
      <c r="J10" s="41">
        <f t="shared" ref="J10:J36" si="0">STDEV(F10:H10)</f>
        <v>9.2915732431775702</v>
      </c>
      <c r="K10" s="41">
        <f t="shared" ref="K10:K36" si="1">J10/I10*100</f>
        <v>9.2297340252086713</v>
      </c>
      <c r="L10" s="41" t="str">
        <f t="shared" ref="L10:L36" si="2">IF(K10&lt;33,"ОДНОРОДНЫЕ","НЕОДНОРОДНЫЕ")</f>
        <v>ОДНОРОДНЫЕ</v>
      </c>
      <c r="M10" s="40">
        <f>E10*I10</f>
        <v>422814</v>
      </c>
      <c r="N10" s="42" t="s">
        <v>55</v>
      </c>
    </row>
    <row r="11" spans="1:16" s="43" customFormat="1" x14ac:dyDescent="0.25">
      <c r="A11" s="38">
        <v>2</v>
      </c>
      <c r="B11" s="38" t="s">
        <v>28</v>
      </c>
      <c r="C11" s="38" t="s">
        <v>16</v>
      </c>
      <c r="D11" s="39"/>
      <c r="E11" s="40">
        <v>675</v>
      </c>
      <c r="F11" s="40">
        <v>150</v>
      </c>
      <c r="G11" s="40">
        <v>135</v>
      </c>
      <c r="H11" s="40">
        <v>135</v>
      </c>
      <c r="I11" s="41">
        <f t="shared" ref="I11:I36" si="3">(F11+G11+H11)/3</f>
        <v>140</v>
      </c>
      <c r="J11" s="41">
        <f t="shared" si="0"/>
        <v>8.6602540378443873</v>
      </c>
      <c r="K11" s="41">
        <f t="shared" si="1"/>
        <v>6.1858957413174194</v>
      </c>
      <c r="L11" s="41" t="str">
        <f t="shared" si="2"/>
        <v>ОДНОРОДНЫЕ</v>
      </c>
      <c r="M11" s="40">
        <f t="shared" ref="M11:M12" si="4">E11*I11</f>
        <v>94500</v>
      </c>
      <c r="N11" s="42"/>
    </row>
    <row r="12" spans="1:16" s="43" customFormat="1" x14ac:dyDescent="0.25">
      <c r="A12" s="38">
        <v>3</v>
      </c>
      <c r="B12" s="38" t="s">
        <v>29</v>
      </c>
      <c r="C12" s="38" t="s">
        <v>16</v>
      </c>
      <c r="D12" s="39"/>
      <c r="E12" s="40">
        <v>2025</v>
      </c>
      <c r="F12" s="40">
        <v>220</v>
      </c>
      <c r="G12" s="40">
        <v>203.9</v>
      </c>
      <c r="H12" s="40">
        <v>210</v>
      </c>
      <c r="I12" s="41">
        <v>211.3</v>
      </c>
      <c r="J12" s="41">
        <f t="shared" si="0"/>
        <v>8.1283454650992759</v>
      </c>
      <c r="K12" s="41">
        <f t="shared" si="1"/>
        <v>3.8468270066726338</v>
      </c>
      <c r="L12" s="41" t="str">
        <f t="shared" si="2"/>
        <v>ОДНОРОДНЫЕ</v>
      </c>
      <c r="M12" s="40">
        <f t="shared" si="4"/>
        <v>427882.5</v>
      </c>
      <c r="N12" s="42"/>
    </row>
    <row r="13" spans="1:16" s="28" customFormat="1" x14ac:dyDescent="0.25">
      <c r="A13" s="38">
        <v>1</v>
      </c>
      <c r="B13" s="38" t="s">
        <v>30</v>
      </c>
      <c r="C13" s="38" t="s">
        <v>23</v>
      </c>
      <c r="D13" s="39"/>
      <c r="E13" s="40">
        <v>22500</v>
      </c>
      <c r="F13" s="40">
        <v>18</v>
      </c>
      <c r="G13" s="40">
        <v>20.9</v>
      </c>
      <c r="H13" s="40">
        <v>22</v>
      </c>
      <c r="I13" s="41">
        <f t="shared" si="3"/>
        <v>20.3</v>
      </c>
      <c r="J13" s="41">
        <f t="shared" si="0"/>
        <v>2.0663978319771825</v>
      </c>
      <c r="K13" s="41">
        <f t="shared" si="1"/>
        <v>10.179299664912229</v>
      </c>
      <c r="L13" s="41" t="str">
        <f t="shared" si="2"/>
        <v>ОДНОРОДНЫЕ</v>
      </c>
      <c r="M13" s="40">
        <f>E13*I13</f>
        <v>456750</v>
      </c>
      <c r="N13" s="42"/>
      <c r="O13" s="43"/>
      <c r="P13" s="43"/>
    </row>
    <row r="14" spans="1:16" s="28" customFormat="1" x14ac:dyDescent="0.25">
      <c r="A14" s="30">
        <v>5</v>
      </c>
      <c r="B14" s="30" t="s">
        <v>31</v>
      </c>
      <c r="C14" s="30" t="str">
        <f>C12</f>
        <v>кг</v>
      </c>
      <c r="D14" s="26"/>
      <c r="E14" s="31">
        <f>Лист1!E14-Лист2!E14</f>
        <v>775</v>
      </c>
      <c r="F14" s="31">
        <v>260</v>
      </c>
      <c r="G14" s="31">
        <v>221</v>
      </c>
      <c r="H14" s="31">
        <v>340</v>
      </c>
      <c r="I14" s="32">
        <f t="shared" si="3"/>
        <v>273.66666666666669</v>
      </c>
      <c r="J14" s="33">
        <f t="shared" si="0"/>
        <v>60.665750908839236</v>
      </c>
      <c r="K14" s="33">
        <f t="shared" si="1"/>
        <v>22.167753072657455</v>
      </c>
      <c r="L14" s="33" t="str">
        <f t="shared" si="2"/>
        <v>ОДНОРОДНЫЕ</v>
      </c>
      <c r="M14" s="31">
        <f t="shared" ref="M14:M36" si="5">E14*I14</f>
        <v>212091.66666666669</v>
      </c>
      <c r="N14" s="27"/>
    </row>
    <row r="15" spans="1:16" s="28" customFormat="1" x14ac:dyDescent="0.25">
      <c r="A15" s="30">
        <v>6</v>
      </c>
      <c r="B15" s="30" t="s">
        <v>32</v>
      </c>
      <c r="C15" s="30" t="str">
        <f>C14</f>
        <v>кг</v>
      </c>
      <c r="D15" s="26"/>
      <c r="E15" s="31">
        <f>Лист1!E15-Лист2!E15</f>
        <v>220</v>
      </c>
      <c r="F15" s="31">
        <v>330</v>
      </c>
      <c r="G15" s="31">
        <v>339.9</v>
      </c>
      <c r="H15" s="31">
        <v>360</v>
      </c>
      <c r="I15" s="32">
        <f t="shared" si="3"/>
        <v>343.3</v>
      </c>
      <c r="J15" s="33">
        <f t="shared" si="0"/>
        <v>15.286268347768859</v>
      </c>
      <c r="K15" s="33">
        <f t="shared" si="1"/>
        <v>4.4527434744447589</v>
      </c>
      <c r="L15" s="33" t="str">
        <f t="shared" si="2"/>
        <v>ОДНОРОДНЫЕ</v>
      </c>
      <c r="M15" s="31">
        <f t="shared" si="5"/>
        <v>75526</v>
      </c>
      <c r="N15" s="27"/>
    </row>
    <row r="16" spans="1:16" s="28" customFormat="1" x14ac:dyDescent="0.25">
      <c r="A16" s="30">
        <v>7</v>
      </c>
      <c r="B16" s="30" t="s">
        <v>33</v>
      </c>
      <c r="C16" s="30" t="str">
        <f>C13</f>
        <v>шт</v>
      </c>
      <c r="D16" s="26"/>
      <c r="E16" s="31">
        <f>Лист1!E16-Лист2!E16</f>
        <v>6380</v>
      </c>
      <c r="F16" s="31">
        <v>28</v>
      </c>
      <c r="G16" s="31">
        <v>29.5</v>
      </c>
      <c r="H16" s="31">
        <v>28</v>
      </c>
      <c r="I16" s="32">
        <f t="shared" si="3"/>
        <v>28.5</v>
      </c>
      <c r="J16" s="33">
        <f t="shared" si="0"/>
        <v>0.8660254037844386</v>
      </c>
      <c r="K16" s="33">
        <f t="shared" si="1"/>
        <v>3.0386856273138196</v>
      </c>
      <c r="L16" s="33" t="str">
        <f t="shared" si="2"/>
        <v>ОДНОРОДНЫЕ</v>
      </c>
      <c r="M16" s="31">
        <f t="shared" si="5"/>
        <v>181830</v>
      </c>
      <c r="N16" s="27"/>
    </row>
    <row r="17" spans="1:14" s="28" customFormat="1" x14ac:dyDescent="0.25">
      <c r="A17" s="30">
        <v>8</v>
      </c>
      <c r="B17" s="30" t="s">
        <v>34</v>
      </c>
      <c r="C17" s="30" t="str">
        <f>C16</f>
        <v>шт</v>
      </c>
      <c r="D17" s="26"/>
      <c r="E17" s="31">
        <f>Лист1!E17-Лист2!E17</f>
        <v>11640</v>
      </c>
      <c r="F17" s="31">
        <v>24</v>
      </c>
      <c r="G17" s="31">
        <v>15.8</v>
      </c>
      <c r="H17" s="31">
        <v>16.38</v>
      </c>
      <c r="I17" s="32">
        <f t="shared" si="3"/>
        <v>18.726666666666663</v>
      </c>
      <c r="J17" s="33">
        <f t="shared" si="0"/>
        <v>4.5760390441224814</v>
      </c>
      <c r="K17" s="33">
        <f t="shared" si="1"/>
        <v>24.435950751811049</v>
      </c>
      <c r="L17" s="33" t="str">
        <f t="shared" si="2"/>
        <v>ОДНОРОДНЫЕ</v>
      </c>
      <c r="M17" s="31">
        <f t="shared" si="5"/>
        <v>217978.39999999997</v>
      </c>
      <c r="N17" s="27"/>
    </row>
    <row r="18" spans="1:14" s="28" customFormat="1" x14ac:dyDescent="0.25">
      <c r="A18" s="30">
        <v>9</v>
      </c>
      <c r="B18" s="30" t="s">
        <v>35</v>
      </c>
      <c r="C18" s="30" t="str">
        <f>C17</f>
        <v>шт</v>
      </c>
      <c r="D18" s="26"/>
      <c r="E18" s="31">
        <f>Лист1!E18-Лист2!E18</f>
        <v>5500</v>
      </c>
      <c r="F18" s="31">
        <v>38</v>
      </c>
      <c r="G18" s="31">
        <v>28.4</v>
      </c>
      <c r="H18" s="31">
        <v>30.8</v>
      </c>
      <c r="I18" s="32">
        <f t="shared" si="3"/>
        <v>32.4</v>
      </c>
      <c r="J18" s="33">
        <f t="shared" si="0"/>
        <v>4.9959983987186991</v>
      </c>
      <c r="K18" s="33">
        <f t="shared" si="1"/>
        <v>15.419748144193516</v>
      </c>
      <c r="L18" s="33" t="str">
        <f t="shared" si="2"/>
        <v>ОДНОРОДНЫЕ</v>
      </c>
      <c r="M18" s="31">
        <f t="shared" si="5"/>
        <v>178200</v>
      </c>
      <c r="N18" s="27"/>
    </row>
    <row r="19" spans="1:14" s="28" customFormat="1" x14ac:dyDescent="0.25">
      <c r="A19" s="30">
        <v>10</v>
      </c>
      <c r="B19" s="30" t="s">
        <v>36</v>
      </c>
      <c r="C19" s="30" t="str">
        <f>C15</f>
        <v>кг</v>
      </c>
      <c r="D19" s="26"/>
      <c r="E19" s="31">
        <f>Лист1!E19-Лист2!E19</f>
        <v>1400</v>
      </c>
      <c r="F19" s="31">
        <v>225</v>
      </c>
      <c r="G19" s="31">
        <v>203.9</v>
      </c>
      <c r="H19" s="31">
        <v>235</v>
      </c>
      <c r="I19" s="32">
        <f t="shared" si="3"/>
        <v>221.29999999999998</v>
      </c>
      <c r="J19" s="33">
        <f t="shared" si="0"/>
        <v>15.876712506057414</v>
      </c>
      <c r="K19" s="33">
        <f t="shared" si="1"/>
        <v>7.1742939476084118</v>
      </c>
      <c r="L19" s="33" t="str">
        <f t="shared" si="2"/>
        <v>ОДНОРОДНЫЕ</v>
      </c>
      <c r="M19" s="31">
        <f t="shared" si="5"/>
        <v>309820</v>
      </c>
      <c r="N19" s="27"/>
    </row>
    <row r="20" spans="1:14" s="28" customFormat="1" x14ac:dyDescent="0.25">
      <c r="A20" s="30">
        <v>11</v>
      </c>
      <c r="B20" s="30" t="s">
        <v>37</v>
      </c>
      <c r="C20" s="30" t="str">
        <f>C19</f>
        <v>кг</v>
      </c>
      <c r="D20" s="26"/>
      <c r="E20" s="31">
        <f>Лист1!E20-Лист2!E20</f>
        <v>100</v>
      </c>
      <c r="F20" s="31">
        <v>448</v>
      </c>
      <c r="G20" s="31">
        <v>434.65</v>
      </c>
      <c r="H20" s="31">
        <v>386.67</v>
      </c>
      <c r="I20" s="32">
        <f t="shared" si="3"/>
        <v>423.10666666666663</v>
      </c>
      <c r="J20" s="33">
        <f t="shared" si="0"/>
        <v>32.253350730324634</v>
      </c>
      <c r="K20" s="33">
        <f t="shared" si="1"/>
        <v>7.6229833447021962</v>
      </c>
      <c r="L20" s="33" t="str">
        <f t="shared" si="2"/>
        <v>ОДНОРОДНЫЕ</v>
      </c>
      <c r="M20" s="31">
        <f t="shared" si="5"/>
        <v>42310.666666666664</v>
      </c>
      <c r="N20" s="27"/>
    </row>
    <row r="21" spans="1:14" s="28" customFormat="1" x14ac:dyDescent="0.25">
      <c r="A21" s="30">
        <v>12</v>
      </c>
      <c r="B21" s="30" t="s">
        <v>38</v>
      </c>
      <c r="C21" s="30" t="str">
        <f>C20</f>
        <v>кг</v>
      </c>
      <c r="D21" s="26"/>
      <c r="E21" s="31">
        <f>Лист1!E21-Лист2!E21</f>
        <v>173</v>
      </c>
      <c r="F21" s="31">
        <v>285</v>
      </c>
      <c r="G21" s="31">
        <v>339.63</v>
      </c>
      <c r="H21" s="31">
        <v>290</v>
      </c>
      <c r="I21" s="32">
        <f t="shared" si="3"/>
        <v>304.87666666666667</v>
      </c>
      <c r="J21" s="33">
        <f t="shared" si="0"/>
        <v>30.200921067631914</v>
      </c>
      <c r="K21" s="33">
        <f t="shared" si="1"/>
        <v>9.9059470171430775</v>
      </c>
      <c r="L21" s="33" t="str">
        <f t="shared" si="2"/>
        <v>ОДНОРОДНЫЕ</v>
      </c>
      <c r="M21" s="31">
        <f t="shared" si="5"/>
        <v>52743.66333333333</v>
      </c>
      <c r="N21" s="27"/>
    </row>
    <row r="22" spans="1:14" s="28" customFormat="1" x14ac:dyDescent="0.25">
      <c r="A22" s="30">
        <v>13</v>
      </c>
      <c r="B22" s="30" t="s">
        <v>39</v>
      </c>
      <c r="C22" s="30" t="str">
        <f>C18</f>
        <v>шт</v>
      </c>
      <c r="D22" s="26"/>
      <c r="E22" s="31">
        <f>Лист1!E22-Лист2!E22</f>
        <v>4500</v>
      </c>
      <c r="F22" s="31">
        <v>26</v>
      </c>
      <c r="G22" s="31">
        <v>36.299999999999997</v>
      </c>
      <c r="H22" s="31">
        <v>28</v>
      </c>
      <c r="I22" s="32">
        <f t="shared" si="3"/>
        <v>30.099999999999998</v>
      </c>
      <c r="J22" s="33">
        <f t="shared" si="0"/>
        <v>5.4616847217685427</v>
      </c>
      <c r="K22" s="33">
        <f t="shared" si="1"/>
        <v>18.145131966008449</v>
      </c>
      <c r="L22" s="33" t="str">
        <f t="shared" si="2"/>
        <v>ОДНОРОДНЫЕ</v>
      </c>
      <c r="M22" s="31">
        <f t="shared" si="5"/>
        <v>135450</v>
      </c>
      <c r="N22" s="27"/>
    </row>
    <row r="23" spans="1:14" s="28" customFormat="1" x14ac:dyDescent="0.25">
      <c r="A23" s="53">
        <v>14</v>
      </c>
      <c r="B23" s="53" t="s">
        <v>40</v>
      </c>
      <c r="C23" s="53" t="str">
        <f>C21</f>
        <v>кг</v>
      </c>
      <c r="D23" s="26"/>
      <c r="E23" s="26">
        <v>20</v>
      </c>
      <c r="F23" s="26">
        <v>3000</v>
      </c>
      <c r="G23" s="54">
        <v>3400</v>
      </c>
      <c r="H23" s="26">
        <v>2000</v>
      </c>
      <c r="I23" s="51">
        <f t="shared" si="3"/>
        <v>2800</v>
      </c>
      <c r="J23" s="52">
        <f>STDEV(F23:H23)</f>
        <v>721.11025509279784</v>
      </c>
      <c r="K23" s="52">
        <f t="shared" si="1"/>
        <v>25.753937681885635</v>
      </c>
      <c r="L23" s="52" t="str">
        <f t="shared" si="2"/>
        <v>ОДНОРОДНЫЕ</v>
      </c>
      <c r="M23" s="26">
        <f t="shared" si="5"/>
        <v>56000</v>
      </c>
      <c r="N23" s="27"/>
    </row>
    <row r="24" spans="1:14" s="47" customFormat="1" x14ac:dyDescent="0.25">
      <c r="A24" s="50">
        <v>15</v>
      </c>
      <c r="B24" s="50" t="s">
        <v>41</v>
      </c>
      <c r="C24" s="50" t="str">
        <f>C23</f>
        <v>кг</v>
      </c>
      <c r="D24" s="45"/>
      <c r="E24" s="45">
        <v>5</v>
      </c>
      <c r="F24" s="45">
        <v>2454</v>
      </c>
      <c r="G24" s="45">
        <v>1754.55</v>
      </c>
      <c r="H24" s="45">
        <v>2545.4499999999998</v>
      </c>
      <c r="I24" s="51">
        <f t="shared" si="3"/>
        <v>2251.3333333333335</v>
      </c>
      <c r="J24" s="52">
        <f t="shared" si="0"/>
        <v>432.65001540891302</v>
      </c>
      <c r="K24" s="52">
        <f t="shared" si="1"/>
        <v>19.21750142473703</v>
      </c>
      <c r="L24" s="52" t="str">
        <f t="shared" si="2"/>
        <v>ОДНОРОДНЫЕ</v>
      </c>
      <c r="M24" s="45">
        <f t="shared" si="5"/>
        <v>11256.666666666668</v>
      </c>
      <c r="N24" s="46"/>
    </row>
    <row r="25" spans="1:14" s="47" customFormat="1" x14ac:dyDescent="0.25">
      <c r="A25" s="44">
        <v>16</v>
      </c>
      <c r="B25" s="44" t="s">
        <v>21</v>
      </c>
      <c r="C25" s="44" t="str">
        <f>C22</f>
        <v>шт</v>
      </c>
      <c r="D25" s="45"/>
      <c r="E25" s="31">
        <f>Лист1!E25-Лист2!E25</f>
        <v>57000</v>
      </c>
      <c r="F25" s="34">
        <v>28</v>
      </c>
      <c r="G25" s="34">
        <v>34</v>
      </c>
      <c r="H25" s="34">
        <v>36</v>
      </c>
      <c r="I25" s="32">
        <f t="shared" si="3"/>
        <v>32.666666666666664</v>
      </c>
      <c r="J25" s="33">
        <f t="shared" si="0"/>
        <v>4.1633319989322564</v>
      </c>
      <c r="K25" s="33">
        <f t="shared" si="1"/>
        <v>12.744893874282418</v>
      </c>
      <c r="L25" s="33" t="str">
        <f t="shared" si="2"/>
        <v>ОДНОРОДНЫЕ</v>
      </c>
      <c r="M25" s="34">
        <f t="shared" si="5"/>
        <v>1861999.9999999998</v>
      </c>
      <c r="N25" s="46"/>
    </row>
    <row r="26" spans="1:14" s="47" customFormat="1" x14ac:dyDescent="0.25">
      <c r="A26" s="44">
        <v>17</v>
      </c>
      <c r="B26" s="44" t="s">
        <v>42</v>
      </c>
      <c r="C26" s="44" t="str">
        <f>C25</f>
        <v>шт</v>
      </c>
      <c r="D26" s="45"/>
      <c r="E26" s="31">
        <f>Лист1!E26-Лист2!E26</f>
        <v>43300</v>
      </c>
      <c r="F26" s="34">
        <v>54</v>
      </c>
      <c r="G26" s="34">
        <v>61</v>
      </c>
      <c r="H26" s="34">
        <v>51</v>
      </c>
      <c r="I26" s="32">
        <f t="shared" si="3"/>
        <v>55.333333333333336</v>
      </c>
      <c r="J26" s="33">
        <f t="shared" si="0"/>
        <v>5.1316014394468841</v>
      </c>
      <c r="K26" s="33">
        <f t="shared" si="1"/>
        <v>9.2739785050244876</v>
      </c>
      <c r="L26" s="33" t="str">
        <f t="shared" si="2"/>
        <v>ОДНОРОДНЫЕ</v>
      </c>
      <c r="M26" s="34">
        <f t="shared" si="5"/>
        <v>2395933.3333333335</v>
      </c>
      <c r="N26" s="46"/>
    </row>
    <row r="27" spans="1:14" s="47" customFormat="1" ht="36" x14ac:dyDescent="0.25">
      <c r="A27" s="50">
        <v>18</v>
      </c>
      <c r="B27" s="50" t="s">
        <v>43</v>
      </c>
      <c r="C27" s="50" t="str">
        <f>C24</f>
        <v>кг</v>
      </c>
      <c r="D27" s="45"/>
      <c r="E27" s="45">
        <v>8</v>
      </c>
      <c r="F27" s="45">
        <v>485</v>
      </c>
      <c r="G27" s="45">
        <v>680</v>
      </c>
      <c r="H27" s="45">
        <v>1230</v>
      </c>
      <c r="I27" s="51">
        <f t="shared" si="3"/>
        <v>798.33333333333337</v>
      </c>
      <c r="J27" s="52">
        <f t="shared" si="0"/>
        <v>386.3396605751646</v>
      </c>
      <c r="K27" s="52">
        <f t="shared" si="1"/>
        <v>48.393276898768008</v>
      </c>
      <c r="L27" s="52" t="str">
        <f t="shared" si="2"/>
        <v>НЕОДНОРОДНЫЕ</v>
      </c>
      <c r="M27" s="45">
        <f t="shared" si="5"/>
        <v>6386.666666666667</v>
      </c>
      <c r="N27" s="46"/>
    </row>
    <row r="28" spans="1:14" s="47" customFormat="1" x14ac:dyDescent="0.25">
      <c r="A28" s="44">
        <v>19</v>
      </c>
      <c r="B28" s="44" t="s">
        <v>22</v>
      </c>
      <c r="C28" s="44" t="str">
        <f>C27</f>
        <v>кг</v>
      </c>
      <c r="D28" s="45"/>
      <c r="E28" s="31">
        <f>Лист1!E28-Лист2!E28</f>
        <v>0</v>
      </c>
      <c r="F28" s="34">
        <v>500</v>
      </c>
      <c r="G28" s="34">
        <v>453</v>
      </c>
      <c r="H28" s="34">
        <v>550</v>
      </c>
      <c r="I28" s="32">
        <f t="shared" si="3"/>
        <v>501</v>
      </c>
      <c r="J28" s="33">
        <f t="shared" si="0"/>
        <v>48.507731342539614</v>
      </c>
      <c r="K28" s="33">
        <f t="shared" si="1"/>
        <v>9.6821819046985258</v>
      </c>
      <c r="L28" s="33" t="str">
        <f t="shared" si="2"/>
        <v>ОДНОРОДНЫЕ</v>
      </c>
      <c r="M28" s="34">
        <f t="shared" si="5"/>
        <v>0</v>
      </c>
      <c r="N28" s="46"/>
    </row>
    <row r="29" spans="1:14" s="47" customFormat="1" x14ac:dyDescent="0.25">
      <c r="A29" s="50">
        <v>20</v>
      </c>
      <c r="B29" s="50" t="s">
        <v>44</v>
      </c>
      <c r="C29" s="50" t="str">
        <f>C28</f>
        <v>кг</v>
      </c>
      <c r="D29" s="45"/>
      <c r="E29" s="45">
        <v>3</v>
      </c>
      <c r="F29" s="45">
        <v>1400</v>
      </c>
      <c r="G29" s="45">
        <v>1460</v>
      </c>
      <c r="H29" s="45">
        <v>1600</v>
      </c>
      <c r="I29" s="51">
        <f t="shared" si="3"/>
        <v>1486.6666666666667</v>
      </c>
      <c r="J29" s="52">
        <f t="shared" si="0"/>
        <v>102.63202878893767</v>
      </c>
      <c r="K29" s="52">
        <f t="shared" si="1"/>
        <v>6.9034996943231617</v>
      </c>
      <c r="L29" s="52" t="str">
        <f t="shared" si="2"/>
        <v>ОДНОРОДНЫЕ</v>
      </c>
      <c r="M29" s="45">
        <f t="shared" si="5"/>
        <v>4460</v>
      </c>
      <c r="N29" s="46"/>
    </row>
    <row r="30" spans="1:14" s="47" customFormat="1" ht="54" x14ac:dyDescent="0.25">
      <c r="A30" s="44">
        <v>21</v>
      </c>
      <c r="B30" s="44" t="s">
        <v>45</v>
      </c>
      <c r="C30" s="44" t="str">
        <f>C26</f>
        <v>шт</v>
      </c>
      <c r="D30" s="45"/>
      <c r="E30" s="31">
        <f>Лист1!E30-Лист2!E30</f>
        <v>13400</v>
      </c>
      <c r="F30" s="34">
        <v>78</v>
      </c>
      <c r="G30" s="34">
        <v>51</v>
      </c>
      <c r="H30" s="34">
        <v>53</v>
      </c>
      <c r="I30" s="32">
        <f t="shared" si="3"/>
        <v>60.666666666666664</v>
      </c>
      <c r="J30" s="33">
        <f t="shared" si="0"/>
        <v>15.044378795195668</v>
      </c>
      <c r="K30" s="33">
        <f t="shared" si="1"/>
        <v>24.798426585487366</v>
      </c>
      <c r="L30" s="33" t="str">
        <f t="shared" si="2"/>
        <v>ОДНОРОДНЫЕ</v>
      </c>
      <c r="M30" s="34">
        <f t="shared" si="5"/>
        <v>812933.33333333326</v>
      </c>
      <c r="N30" s="46"/>
    </row>
    <row r="31" spans="1:14" s="47" customFormat="1" x14ac:dyDescent="0.25">
      <c r="A31" s="50">
        <v>22</v>
      </c>
      <c r="B31" s="50" t="s">
        <v>46</v>
      </c>
      <c r="C31" s="50" t="str">
        <f>C29</f>
        <v>кг</v>
      </c>
      <c r="D31" s="45"/>
      <c r="E31" s="45">
        <v>8</v>
      </c>
      <c r="F31" s="45">
        <v>200</v>
      </c>
      <c r="G31" s="45">
        <v>312</v>
      </c>
      <c r="H31" s="45">
        <v>357.5</v>
      </c>
      <c r="I31" s="51">
        <f t="shared" si="3"/>
        <v>289.83333333333331</v>
      </c>
      <c r="J31" s="52">
        <f t="shared" si="0"/>
        <v>81.056050565848125</v>
      </c>
      <c r="K31" s="52">
        <f t="shared" si="1"/>
        <v>27.966434927837192</v>
      </c>
      <c r="L31" s="52" t="str">
        <f t="shared" si="2"/>
        <v>ОДНОРОДНЫЕ</v>
      </c>
      <c r="M31" s="45">
        <f t="shared" si="5"/>
        <v>2318.6666666666665</v>
      </c>
      <c r="N31" s="46"/>
    </row>
    <row r="32" spans="1:14" s="47" customFormat="1" x14ac:dyDescent="0.25">
      <c r="A32" s="44">
        <v>23</v>
      </c>
      <c r="B32" s="44" t="s">
        <v>47</v>
      </c>
      <c r="C32" s="44" t="str">
        <f>C31</f>
        <v>кг</v>
      </c>
      <c r="D32" s="45"/>
      <c r="E32" s="31">
        <f>Лист1!E32-Лист2!E32</f>
        <v>365</v>
      </c>
      <c r="F32" s="34">
        <v>700</v>
      </c>
      <c r="G32" s="34">
        <v>793.1</v>
      </c>
      <c r="H32" s="34">
        <v>666.67</v>
      </c>
      <c r="I32" s="32">
        <f t="shared" si="3"/>
        <v>719.92333333333329</v>
      </c>
      <c r="J32" s="33">
        <f t="shared" si="0"/>
        <v>65.527403682225483</v>
      </c>
      <c r="K32" s="33">
        <f t="shared" si="1"/>
        <v>9.1019974833744541</v>
      </c>
      <c r="L32" s="33" t="str">
        <f t="shared" si="2"/>
        <v>ОДНОРОДНЫЕ</v>
      </c>
      <c r="M32" s="34">
        <f t="shared" si="5"/>
        <v>262772.01666666666</v>
      </c>
      <c r="N32" s="46"/>
    </row>
    <row r="33" spans="1:14" s="47" customFormat="1" x14ac:dyDescent="0.25">
      <c r="A33" s="50">
        <v>24</v>
      </c>
      <c r="B33" s="50" t="s">
        <v>48</v>
      </c>
      <c r="C33" s="50" t="str">
        <f>C30</f>
        <v>шт</v>
      </c>
      <c r="D33" s="45"/>
      <c r="E33" s="45">
        <v>20</v>
      </c>
      <c r="F33" s="45">
        <v>40</v>
      </c>
      <c r="G33" s="45">
        <v>51</v>
      </c>
      <c r="H33" s="45">
        <v>38</v>
      </c>
      <c r="I33" s="51">
        <f t="shared" si="3"/>
        <v>43</v>
      </c>
      <c r="J33" s="52">
        <f t="shared" si="0"/>
        <v>7</v>
      </c>
      <c r="K33" s="52">
        <f t="shared" si="1"/>
        <v>16.279069767441861</v>
      </c>
      <c r="L33" s="52" t="str">
        <f t="shared" si="2"/>
        <v>ОДНОРОДНЫЕ</v>
      </c>
      <c r="M33" s="45">
        <f t="shared" si="5"/>
        <v>860</v>
      </c>
      <c r="N33" s="46"/>
    </row>
    <row r="34" spans="1:14" s="28" customFormat="1" x14ac:dyDescent="0.25">
      <c r="A34" s="53">
        <v>25</v>
      </c>
      <c r="B34" s="53" t="s">
        <v>49</v>
      </c>
      <c r="C34" s="53" t="str">
        <f>C32</f>
        <v>кг</v>
      </c>
      <c r="D34" s="26"/>
      <c r="E34" s="26">
        <v>113</v>
      </c>
      <c r="F34" s="26">
        <v>260</v>
      </c>
      <c r="G34" s="26">
        <v>317.20999999999998</v>
      </c>
      <c r="H34" s="26">
        <v>208.89</v>
      </c>
      <c r="I34" s="51">
        <f t="shared" si="3"/>
        <v>262.03333333333336</v>
      </c>
      <c r="J34" s="52">
        <f t="shared" si="0"/>
        <v>54.188619038810245</v>
      </c>
      <c r="K34" s="52">
        <f t="shared" si="1"/>
        <v>20.680047973086214</v>
      </c>
      <c r="L34" s="52" t="str">
        <f t="shared" si="2"/>
        <v>ОДНОРОДНЫЕ</v>
      </c>
      <c r="M34" s="26">
        <f t="shared" si="5"/>
        <v>29609.76666666667</v>
      </c>
      <c r="N34" s="55">
        <f>M23+M24+M27+M29+M31+M33+M34</f>
        <v>110891.76666666669</v>
      </c>
    </row>
    <row r="35" spans="1:14" s="28" customFormat="1" x14ac:dyDescent="0.25">
      <c r="A35" s="30">
        <v>26</v>
      </c>
      <c r="B35" s="30" t="s">
        <v>50</v>
      </c>
      <c r="C35" s="30" t="str">
        <f>C34</f>
        <v>кг</v>
      </c>
      <c r="D35" s="26"/>
      <c r="E35" s="31">
        <f>Лист1!E35-Лист2!E35</f>
        <v>625</v>
      </c>
      <c r="F35" s="31">
        <v>215.3</v>
      </c>
      <c r="G35" s="31">
        <v>158</v>
      </c>
      <c r="H35" s="31">
        <v>205.98</v>
      </c>
      <c r="I35" s="32">
        <f t="shared" si="3"/>
        <v>193.09333333333333</v>
      </c>
      <c r="J35" s="33">
        <f t="shared" si="0"/>
        <v>30.746904451234283</v>
      </c>
      <c r="K35" s="33">
        <f t="shared" si="1"/>
        <v>15.923338170436205</v>
      </c>
      <c r="L35" s="33" t="str">
        <f t="shared" si="2"/>
        <v>ОДНОРОДНЫЕ</v>
      </c>
      <c r="M35" s="31">
        <f t="shared" si="5"/>
        <v>120683.33333333333</v>
      </c>
      <c r="N35" s="27"/>
    </row>
    <row r="36" spans="1:14" s="28" customFormat="1" x14ac:dyDescent="0.25">
      <c r="A36" s="30">
        <v>27</v>
      </c>
      <c r="B36" s="30" t="s">
        <v>51</v>
      </c>
      <c r="C36" s="30" t="str">
        <f>C35</f>
        <v>кг</v>
      </c>
      <c r="D36" s="26"/>
      <c r="E36" s="31">
        <f>Лист1!E36-Лист2!E36</f>
        <v>125</v>
      </c>
      <c r="F36" s="31">
        <v>330</v>
      </c>
      <c r="G36" s="31">
        <v>373.3</v>
      </c>
      <c r="H36" s="31">
        <v>468.72</v>
      </c>
      <c r="I36" s="32">
        <f t="shared" si="3"/>
        <v>390.67333333333335</v>
      </c>
      <c r="J36" s="33">
        <f t="shared" si="0"/>
        <v>70.973122612249199</v>
      </c>
      <c r="K36" s="33">
        <f t="shared" si="1"/>
        <v>18.166871541163768</v>
      </c>
      <c r="L36" s="33" t="str">
        <f t="shared" si="2"/>
        <v>ОДНОРОДНЫЕ</v>
      </c>
      <c r="M36" s="31">
        <f t="shared" si="5"/>
        <v>48834.166666666672</v>
      </c>
      <c r="N36" s="27"/>
    </row>
    <row r="37" spans="1:14" x14ac:dyDescent="0.25">
      <c r="A37" s="94" t="s">
        <v>25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6"/>
      <c r="M37" s="15">
        <f>SUM(M10:M36)</f>
        <v>8421944.8466666657</v>
      </c>
    </row>
    <row r="38" spans="1:14" x14ac:dyDescent="0.25">
      <c r="A38" s="86" t="s">
        <v>5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15">
        <f>SUM(M37:M37)</f>
        <v>8421944.8466666657</v>
      </c>
    </row>
    <row r="39" spans="1:14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6"/>
      <c r="K39" s="6"/>
      <c r="L39" s="6"/>
      <c r="M39" s="6"/>
    </row>
    <row r="40" spans="1:14" x14ac:dyDescent="0.25">
      <c r="A40" s="89" t="s">
        <v>24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1:1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6"/>
    </row>
    <row r="42" spans="1:14" x14ac:dyDescent="0.25">
      <c r="A42" s="6"/>
      <c r="B42" s="6"/>
      <c r="C42" s="6"/>
      <c r="D42" s="6"/>
      <c r="E42" s="6"/>
      <c r="F42" s="7"/>
      <c r="G42" s="7"/>
      <c r="H42" s="7"/>
      <c r="I42" s="7"/>
      <c r="J42" s="6"/>
      <c r="K42" s="6"/>
      <c r="L42" s="6"/>
      <c r="M42" s="6"/>
    </row>
    <row r="43" spans="1:14" s="19" customFormat="1" x14ac:dyDescent="0.25">
      <c r="A43" s="89" t="s">
        <v>9</v>
      </c>
      <c r="B43" s="89"/>
      <c r="C43" s="89"/>
      <c r="D43" s="48"/>
      <c r="E43" s="16"/>
      <c r="F43" s="16"/>
      <c r="G43" s="10"/>
      <c r="H43" s="21"/>
      <c r="I43" s="17"/>
      <c r="J43" s="17"/>
      <c r="K43" s="17"/>
      <c r="L43" s="17"/>
      <c r="M43" s="17"/>
    </row>
    <row r="44" spans="1:14" x14ac:dyDescent="0.25">
      <c r="A44" s="93" t="s">
        <v>54</v>
      </c>
      <c r="B44" s="93"/>
      <c r="C44" s="93"/>
      <c r="D44" s="48"/>
      <c r="E44" s="13"/>
      <c r="F44" s="13"/>
      <c r="G44" s="92"/>
      <c r="H44" s="92"/>
      <c r="I44" s="6"/>
      <c r="J44" s="6"/>
      <c r="K44" s="6"/>
      <c r="L44" s="6"/>
      <c r="M44" s="6"/>
    </row>
    <row r="45" spans="1:14" x14ac:dyDescent="0.25">
      <c r="A45" s="90" t="s">
        <v>8</v>
      </c>
      <c r="B45" s="90"/>
      <c r="C45" s="90"/>
      <c r="D45" s="49"/>
      <c r="E45" s="13"/>
      <c r="F45" s="13"/>
      <c r="G45" s="91" t="s">
        <v>6</v>
      </c>
      <c r="H45" s="91"/>
      <c r="I45" s="6"/>
      <c r="J45" s="6"/>
      <c r="K45" s="6"/>
      <c r="L45" s="6"/>
      <c r="M45" s="6"/>
    </row>
    <row r="46" spans="1:14" x14ac:dyDescent="0.25">
      <c r="A46" s="10"/>
      <c r="B46" s="22"/>
      <c r="C46" s="22"/>
      <c r="D46" s="22"/>
      <c r="E46" s="6"/>
      <c r="F46" s="6"/>
      <c r="G46" s="6"/>
      <c r="H46" s="6"/>
      <c r="I46" s="6"/>
      <c r="J46" s="6"/>
      <c r="K46" s="6"/>
      <c r="L46" s="6"/>
      <c r="M46" s="6"/>
    </row>
    <row r="47" spans="1:14" x14ac:dyDescent="0.25">
      <c r="A47" s="10"/>
      <c r="B47" s="10"/>
      <c r="C47" s="10"/>
      <c r="D47" s="10"/>
      <c r="E47" s="10"/>
      <c r="F47" s="8"/>
      <c r="G47" s="8"/>
      <c r="H47" s="8"/>
      <c r="I47" s="6"/>
      <c r="J47" s="6"/>
      <c r="K47" s="6"/>
      <c r="L47" s="6"/>
      <c r="M47" s="6"/>
    </row>
    <row r="48" spans="1:14" x14ac:dyDescent="0.25">
      <c r="A48" s="23"/>
      <c r="B48" s="23"/>
      <c r="C48" s="23"/>
      <c r="D48" s="23"/>
      <c r="E48" s="23"/>
      <c r="F48" s="8"/>
      <c r="G48" s="8"/>
      <c r="H48" s="8"/>
      <c r="I48" s="6"/>
      <c r="J48" s="6"/>
      <c r="K48" s="6"/>
      <c r="L48" s="6"/>
      <c r="M48" s="6"/>
    </row>
    <row r="49" spans="1:13" x14ac:dyDescent="0.25">
      <c r="A49" s="6"/>
      <c r="B49" s="6"/>
      <c r="C49" s="6"/>
      <c r="D49" s="6"/>
      <c r="E49" s="6"/>
      <c r="F49" s="7"/>
      <c r="G49" s="7"/>
      <c r="H49" s="7"/>
      <c r="I49" s="7"/>
      <c r="J49" s="6"/>
      <c r="K49" s="6"/>
      <c r="L49" s="6"/>
      <c r="M49" s="6"/>
    </row>
    <row r="50" spans="1:13" x14ac:dyDescent="0.25">
      <c r="A50" s="6"/>
      <c r="B50" s="6"/>
      <c r="C50" s="6"/>
      <c r="D50" s="6"/>
      <c r="E50" s="6"/>
      <c r="F50" s="7"/>
      <c r="G50" s="7"/>
      <c r="H50" s="7"/>
      <c r="I50" s="7"/>
      <c r="J50" s="6"/>
      <c r="K50" s="6"/>
      <c r="L50" s="6"/>
      <c r="M50" s="6"/>
    </row>
    <row r="51" spans="1:13" x14ac:dyDescent="0.25">
      <c r="A51" s="6"/>
      <c r="B51" s="6"/>
      <c r="C51" s="6"/>
      <c r="D51" s="6"/>
      <c r="E51" s="6"/>
      <c r="F51" s="7"/>
      <c r="G51" s="7"/>
      <c r="H51" s="7"/>
      <c r="I51" s="7"/>
      <c r="J51" s="6"/>
      <c r="K51" s="6"/>
      <c r="L51" s="6"/>
      <c r="M51" s="6"/>
    </row>
    <row r="52" spans="1:13" x14ac:dyDescent="0.25">
      <c r="A52" s="6"/>
      <c r="B52" s="6"/>
      <c r="C52" s="6"/>
      <c r="D52" s="6"/>
      <c r="E52" s="6"/>
      <c r="F52" s="7"/>
      <c r="G52" s="7"/>
      <c r="H52" s="7"/>
      <c r="I52" s="7"/>
      <c r="J52" s="6"/>
      <c r="K52" s="6"/>
      <c r="L52" s="6"/>
      <c r="M52" s="6"/>
    </row>
  </sheetData>
  <mergeCells count="14">
    <mergeCell ref="A8:M8"/>
    <mergeCell ref="A3:M3"/>
    <mergeCell ref="A6:B6"/>
    <mergeCell ref="C6:M6"/>
    <mergeCell ref="A7:B7"/>
    <mergeCell ref="C7:M7"/>
    <mergeCell ref="A45:C45"/>
    <mergeCell ref="G45:H45"/>
    <mergeCell ref="A37:L37"/>
    <mergeCell ref="A38:L38"/>
    <mergeCell ref="A40:M40"/>
    <mergeCell ref="A43:C43"/>
    <mergeCell ref="A44:C44"/>
    <mergeCell ref="G44:H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D22" sqref="D22"/>
    </sheetView>
  </sheetViews>
  <sheetFormatPr defaultColWidth="9" defaultRowHeight="15" x14ac:dyDescent="0.25"/>
  <cols>
    <col min="1" max="1" width="7.7109375" style="56" customWidth="1"/>
    <col min="2" max="2" width="36.85546875" style="56" customWidth="1"/>
    <col min="3" max="4" width="18.5703125" style="56" customWidth="1"/>
    <col min="5" max="5" width="10.85546875" style="56" customWidth="1"/>
    <col min="6" max="6" width="11.85546875" style="56" customWidth="1"/>
    <col min="7" max="7" width="14.140625" style="58" customWidth="1"/>
    <col min="8" max="8" width="13.7109375" style="58" customWidth="1"/>
    <col min="9" max="9" width="12.28515625" style="58" customWidth="1"/>
    <col min="10" max="10" width="16.5703125" style="58" customWidth="1"/>
    <col min="11" max="12" width="16.85546875" style="56" customWidth="1"/>
    <col min="13" max="13" width="24.7109375" style="56" customWidth="1"/>
    <col min="14" max="14" width="21.28515625" style="56" customWidth="1"/>
    <col min="15" max="20" width="9.28515625" style="56" customWidth="1"/>
    <col min="21" max="999" width="9.140625" style="56" customWidth="1"/>
    <col min="1000" max="16384" width="9" style="56"/>
  </cols>
  <sheetData>
    <row r="1" spans="1:15" x14ac:dyDescent="0.25">
      <c r="G1" s="57"/>
      <c r="H1" s="57"/>
      <c r="I1" s="57"/>
      <c r="J1" s="57"/>
    </row>
    <row r="3" spans="1:15" ht="18.75" customHeight="1" x14ac:dyDescent="0.25">
      <c r="A3" s="119" t="s">
        <v>63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5" spans="1:15" x14ac:dyDescent="0.25">
      <c r="J5" s="59"/>
    </row>
    <row r="6" spans="1:15" x14ac:dyDescent="0.25">
      <c r="A6" s="120" t="s">
        <v>0</v>
      </c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1:15" x14ac:dyDescent="0.25">
      <c r="A7" s="123" t="s">
        <v>1</v>
      </c>
      <c r="B7" s="123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60"/>
    </row>
    <row r="8" spans="1:15" x14ac:dyDescent="0.25">
      <c r="A8" s="116" t="s">
        <v>11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8"/>
    </row>
    <row r="9" spans="1:15" ht="45" x14ac:dyDescent="0.25">
      <c r="A9" s="61" t="s">
        <v>2</v>
      </c>
      <c r="B9" s="61" t="s">
        <v>7</v>
      </c>
      <c r="C9" s="61" t="s">
        <v>52</v>
      </c>
      <c r="D9" s="61" t="s">
        <v>57</v>
      </c>
      <c r="E9" s="62" t="s">
        <v>56</v>
      </c>
      <c r="F9" s="62" t="s">
        <v>3</v>
      </c>
      <c r="G9" s="63" t="s">
        <v>17</v>
      </c>
      <c r="H9" s="63" t="s">
        <v>18</v>
      </c>
      <c r="I9" s="64" t="s">
        <v>19</v>
      </c>
      <c r="J9" s="62" t="s">
        <v>4</v>
      </c>
      <c r="K9" s="65" t="s">
        <v>12</v>
      </c>
      <c r="L9" s="65" t="s">
        <v>13</v>
      </c>
      <c r="M9" s="65" t="s">
        <v>14</v>
      </c>
      <c r="N9" s="62" t="s">
        <v>59</v>
      </c>
      <c r="O9" s="66"/>
    </row>
    <row r="10" spans="1:15" s="72" customFormat="1" x14ac:dyDescent="0.25">
      <c r="A10" s="67">
        <v>1</v>
      </c>
      <c r="B10" s="82" t="s">
        <v>60</v>
      </c>
      <c r="C10" s="68" t="s">
        <v>61</v>
      </c>
      <c r="D10" s="68" t="s">
        <v>62</v>
      </c>
      <c r="E10" s="68" t="s">
        <v>23</v>
      </c>
      <c r="F10" s="69">
        <v>160</v>
      </c>
      <c r="G10" s="68">
        <v>4300</v>
      </c>
      <c r="H10" s="68">
        <v>4500</v>
      </c>
      <c r="I10" s="68">
        <v>4900</v>
      </c>
      <c r="J10" s="70">
        <v>4566.67</v>
      </c>
      <c r="K10" s="70">
        <f t="shared" ref="K10" si="0">STDEV(G10:I10)</f>
        <v>305.50504633038935</v>
      </c>
      <c r="L10" s="70">
        <f t="shared" ref="L10" si="1">K10/J10*100</f>
        <v>6.6898866423540424</v>
      </c>
      <c r="M10" s="70" t="str">
        <f t="shared" ref="M10" si="2">IF(L10&lt;33,"ОДНОРОДНЫЕ","НЕОДНОРОДНЫЕ")</f>
        <v>ОДНОРОДНЫЕ</v>
      </c>
      <c r="N10" s="68">
        <f>F10*J10</f>
        <v>730667.2</v>
      </c>
      <c r="O10" s="71"/>
    </row>
    <row r="11" spans="1:15" x14ac:dyDescent="0.25">
      <c r="A11" s="107" t="s">
        <v>58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  <c r="N11" s="73">
        <f>SUM(N10:N10)</f>
        <v>730667.2</v>
      </c>
    </row>
    <row r="12" spans="1:15" x14ac:dyDescent="0.25">
      <c r="A12" s="110" t="s">
        <v>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  <c r="N12" s="73">
        <f>SUM(N11:N11)</f>
        <v>730667.2</v>
      </c>
    </row>
    <row r="13" spans="1:15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</row>
    <row r="14" spans="1:15" x14ac:dyDescent="0.25">
      <c r="A14" s="113" t="s">
        <v>64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1:15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7" spans="1:10" s="66" customFormat="1" x14ac:dyDescent="0.25">
      <c r="A17" s="113" t="s">
        <v>9</v>
      </c>
      <c r="B17" s="113"/>
      <c r="C17" s="76"/>
      <c r="D17" s="76"/>
      <c r="E17" s="77"/>
      <c r="F17" s="77"/>
      <c r="G17" s="77"/>
      <c r="H17" s="74"/>
      <c r="I17" s="77"/>
    </row>
    <row r="18" spans="1:10" x14ac:dyDescent="0.25">
      <c r="A18" s="114"/>
      <c r="B18" s="114"/>
      <c r="C18" s="76"/>
      <c r="D18" s="76"/>
      <c r="E18" s="78"/>
      <c r="F18" s="78"/>
      <c r="G18" s="78"/>
      <c r="H18" s="115"/>
      <c r="I18" s="115"/>
      <c r="J18" s="56"/>
    </row>
    <row r="19" spans="1:10" x14ac:dyDescent="0.25">
      <c r="A19" s="105" t="s">
        <v>8</v>
      </c>
      <c r="B19" s="105"/>
      <c r="C19" s="79"/>
      <c r="D19" s="79"/>
      <c r="E19" s="78"/>
      <c r="F19" s="78"/>
      <c r="G19" s="78"/>
      <c r="H19" s="106" t="s">
        <v>6</v>
      </c>
      <c r="I19" s="106"/>
      <c r="J19" s="56"/>
    </row>
    <row r="20" spans="1:10" x14ac:dyDescent="0.25">
      <c r="A20" s="74"/>
      <c r="B20" s="78"/>
      <c r="C20" s="78"/>
      <c r="D20" s="78"/>
      <c r="G20" s="56"/>
      <c r="H20" s="56"/>
      <c r="I20" s="56"/>
      <c r="J20" s="56"/>
    </row>
    <row r="21" spans="1:10" x14ac:dyDescent="0.25">
      <c r="A21" s="74"/>
      <c r="B21" s="74"/>
      <c r="C21" s="74"/>
      <c r="D21" s="74"/>
      <c r="E21" s="74"/>
      <c r="F21" s="74"/>
      <c r="G21" s="80"/>
      <c r="H21" s="80"/>
      <c r="I21" s="80"/>
      <c r="J21" s="56"/>
    </row>
    <row r="22" spans="1:10" x14ac:dyDescent="0.25">
      <c r="A22" s="81"/>
      <c r="B22" s="81"/>
      <c r="C22" s="81"/>
      <c r="D22" s="81"/>
      <c r="E22" s="81"/>
      <c r="F22" s="81"/>
      <c r="G22" s="80"/>
      <c r="H22" s="80"/>
      <c r="I22" s="80"/>
      <c r="J22" s="56"/>
    </row>
  </sheetData>
  <mergeCells count="14">
    <mergeCell ref="A8:N8"/>
    <mergeCell ref="A3:N3"/>
    <mergeCell ref="A6:B6"/>
    <mergeCell ref="C6:N6"/>
    <mergeCell ref="A7:B7"/>
    <mergeCell ref="C7:N7"/>
    <mergeCell ref="A19:B19"/>
    <mergeCell ref="H19:I19"/>
    <mergeCell ref="A11:M11"/>
    <mergeCell ref="A12:M12"/>
    <mergeCell ref="A14:N14"/>
    <mergeCell ref="A17:B17"/>
    <mergeCell ref="A18:B18"/>
    <mergeCell ref="H18:I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остаток</vt:lpstr>
      <vt:lpstr>19.03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Пользователь Windows</cp:lastModifiedBy>
  <cp:revision>7</cp:revision>
  <cp:lastPrinted>2025-02-04T05:21:16Z</cp:lastPrinted>
  <dcterms:created xsi:type="dcterms:W3CDTF">2014-01-17T11:35:00Z</dcterms:created>
  <dcterms:modified xsi:type="dcterms:W3CDTF">2025-06-18T04:53:01Z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1049-11.2.0.8893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