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F6A9C846-8B50-4C60-9D5F-BCAC9FD0EA4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_xlnm._FilterDatabase" localSheetId="0" hidden="1">Лист1!$A$6:$V$6</definedName>
    <definedName name="коэф">[1]ОБОСНОВАНИЕ!#REF!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2" i="1" l="1"/>
  <c r="N11" i="1"/>
  <c r="L8" i="1"/>
  <c r="L11" i="1"/>
  <c r="Q11" i="1"/>
  <c r="N8" i="1"/>
  <c r="M8" i="1"/>
  <c r="M11" i="1"/>
  <c r="R11" i="1" s="1"/>
  <c r="N10" i="1"/>
  <c r="N9" i="1"/>
  <c r="L10" i="1" l="1"/>
  <c r="M10" i="1"/>
  <c r="L9" i="1"/>
  <c r="M9" i="1"/>
  <c r="L7" i="1"/>
  <c r="M7" i="1"/>
  <c r="N7" i="1"/>
  <c r="Q7" i="1" l="1"/>
  <c r="R7" i="1" s="1"/>
  <c r="Q8" i="1"/>
  <c r="R8" i="1" s="1"/>
  <c r="Q9" i="1"/>
  <c r="R9" i="1" s="1"/>
  <c r="Q10" i="1"/>
  <c r="R10" i="1" s="1"/>
  <c r="L20" i="1" l="1"/>
</calcChain>
</file>

<file path=xl/sharedStrings.xml><?xml version="1.0" encoding="utf-8"?>
<sst xmlns="http://schemas.openxmlformats.org/spreadsheetml/2006/main" count="49" uniqueCount="42">
  <si>
    <t xml:space="preserve">МНН </t>
  </si>
  <si>
    <t>Основные характеристики объекта закупки</t>
  </si>
  <si>
    <t>Ед. изм.</t>
  </si>
  <si>
    <r>
      <t xml:space="preserve">Цены поставщиков (исполнителей, подрядчиков) </t>
    </r>
    <r>
      <rPr>
        <b/>
        <sz val="10"/>
        <rFont val="Liberation Serif"/>
        <family val="1"/>
        <charset val="204"/>
      </rPr>
      <t>за единицу товара (работы, услуги)</t>
    </r>
    <r>
      <rPr>
        <sz val="10"/>
        <rFont val="Liberation Serif"/>
        <family val="1"/>
        <charset val="204"/>
      </rPr>
      <t>, рублей</t>
    </r>
  </si>
  <si>
    <t>Однородность совокупности значений цен, используемых в расчете НМЦД</t>
  </si>
  <si>
    <t xml:space="preserve">Коэффициент вариации цен V (%) </t>
  </si>
  <si>
    <t>Средняя арифметическая цена за единицу товара, руб.  &lt;ц&gt;</t>
  </si>
  <si>
    <t>Расчет НМЦД по формуле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</si>
  <si>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http://grls.rosminzdrav.ru/PriceLims.aspx Предельная цена без НДС и без оптовой надбаки, руб.</t>
  </si>
  <si>
    <t>http://grls.rosminzdrav.ru/PriceLims.aspx Предельная цена с учетом НДС и оптовой надбавки, руб.</t>
  </si>
  <si>
    <t xml:space="preserve">Цена за ед.изм.  (руб.)*  </t>
  </si>
  <si>
    <t>Итого (руб.)</t>
  </si>
  <si>
    <t>ИТОГО</t>
  </si>
  <si>
    <t>*</t>
  </si>
  <si>
    <t xml:space="preserve">  Начальная (максимальная) цена договора определяется методом сопоставимых рыночных цен (анализа рынка) по формуле в соответствии с пунктом 14 Приложения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соответствующим пунктом положения о закупке товаров, работ, услуг заказчиков.
   В целях определения однородности совокупности значений выявленных цен, используемых в расчете начальной (максимальной) цены договора, заказчиком определяется коэффициент вариации в соответствии с пунктом 13 Приложения № 2 к Типовому положению о закупках товаров, работ, услуг отдельными видами юридических лиц, утвержденному приказом Департамента от 27.12.2019 № 198-ОД, и соответствующим пунктом положения о закупке товаров, работ, услуг заказчиков.</t>
  </si>
  <si>
    <t>Коэффициент вариации не превышает 33%, что свидетельствует об однородности совокупности значений</t>
  </si>
  <si>
    <t xml:space="preserve">Дата подготовки обоснования НМЦД: </t>
  </si>
  <si>
    <t>Кол-во</t>
  </si>
  <si>
    <t xml:space="preserve">Расчет НМЦД сделан по наименьшему значению цены за единицу лекарственного препарата, рассчитаному с использованием метода анализа рынка и применением тарифного метода.           
</t>
  </si>
  <si>
    <t xml:space="preserve">НМЦД, определяемая смешанным методом </t>
  </si>
  <si>
    <t xml:space="preserve">  «Обоснование начальной (максимальной) цены договора, начальных цен единиц товара, работы, услуги» </t>
  </si>
  <si>
    <t>Расчет начальной (максимальной) цены договора произведен в соответствии с пунктом 1 Приложения № 2 к Типовому положению о закупках товаров, работ, услуг отдельными видами юридических лиц, утвержденного приказом Департамента от 27.12.2019 № 198-ОД, и соответствующим пунктом положения о закупке товаров, работ, услуг заказчиков.</t>
  </si>
  <si>
    <t xml:space="preserve">Решение о начальной (максимальной) цене договора - Расчет НМЦД сделан по наименьшему ценовому предложению 
</t>
  </si>
  <si>
    <t>В ходе проведенного анализа рынка  в расчет за единицу лекарственного препарата взята средняя цена, рассчитанная  на основании реестра контрактов и предложений поставщиков с учетом  условий планируемой закупки, в том числе логистики при работе с Заказчиками, а также с учетом сопоставимых с условиями планируемой закупки коммерческих и финансовых условий поставок товаров.</t>
  </si>
  <si>
    <t>Исполнитель:___________________________</t>
  </si>
  <si>
    <t>Шт.</t>
  </si>
  <si>
    <t>Натрия хлорид</t>
  </si>
  <si>
    <t>раствор для инфузий , 0.9%,контейнеры полимерные с 2 портами 100 мл</t>
  </si>
  <si>
    <t>раствор для инфузий , 0.9%,контейнеры полимерные с 2 портами 250 мл</t>
  </si>
  <si>
    <t>раствор для инфузий , 0.9%,контейнеры полимерные с 2 портами 500 мл</t>
  </si>
  <si>
    <t>раствор для инфузий , 0.9%, контейнеры полимерные с 2 портами 1000 мл</t>
  </si>
  <si>
    <t>№ п/п</t>
  </si>
  <si>
    <t>Источник информации №  7</t>
  </si>
  <si>
    <t>Источник информации №  3 КП</t>
  </si>
  <si>
    <t>Источник информации № 1 КП</t>
  </si>
  <si>
    <t>Источник информации № 2 КП</t>
  </si>
  <si>
    <t>Натрия хлорида раствор сложный [Калия хлорид+Кальция хлорид+Натрия хлорид]</t>
  </si>
  <si>
    <t xml:space="preserve">раствор для инфузий, 500 мл - контейнеры полимерные с 2 портами </t>
  </si>
  <si>
    <t>Источник информации №  5. https://zakupki.gov.ru/epz/contract/contractCard/payment-info-and-target-of-order.html?reestrNumber=1661000130225000225&amp;contractInfoId=104851055</t>
  </si>
  <si>
    <t>Источник информации №  6. https://zakupki.gov.ru/epz/contract/contractCard/payment-info-and-target-of-order.html?reestrNumber=2202000196925000072&amp;contractInfoId=102745342#page-1</t>
  </si>
  <si>
    <t>14.01.2026</t>
  </si>
  <si>
    <r>
      <t xml:space="preserve">1. При обосновании начальной (максимальной) цены договора, цены договора, заключаемого с единственным поставщиком (подрядчиком, исполнителем), цены единицы товара, работы, услуги  (далее – начальная (максимальная) цена договора) заказчиком использовалась информация о рыночных ценах: </t>
    </r>
    <r>
      <rPr>
        <u/>
        <sz val="10"/>
        <color theme="1"/>
        <rFont val="Liberation Serif"/>
        <family val="1"/>
        <charset val="204"/>
      </rPr>
      <t>идентичного товара, работы, услуги, планируемого к закупке</t>
    </r>
    <r>
      <rPr>
        <sz val="10"/>
        <color theme="1"/>
        <rFont val="Liberation Serif"/>
        <family val="1"/>
        <charset val="204"/>
      </rPr>
      <t xml:space="preserve"> / однородного товара, работы, услуги, планируемого к закупке.  
2. С целью получения ценовой информации в отношении товара, работы, услуги для определения начальной (максимальной) цены договора заказчик осуществил следующие процедуры: 1) размещен запрос о предоставлении ценовой информации в Региональной информационной системе № ЗКП-2026-000119; 2) Осуществлен поиск исполненных контрактов в ЕИС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</si>
</sst>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₽_-;\-* #,##0.00\ _₽_-;_-* &quot;-&quot;??\ _₽_-;_-@_-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Liberation Serif"/>
      <family val="1"/>
      <charset val="204"/>
    </font>
    <font>
      <sz val="12"/>
      <name val="Liberation Serif"/>
      <family val="1"/>
      <charset val="204"/>
    </font>
    <font>
      <b/>
      <sz val="12"/>
      <name val="Liberation Serif"/>
      <family val="1"/>
      <charset val="204"/>
    </font>
    <font>
      <b/>
      <sz val="10"/>
      <name val="Liberation Serif"/>
      <family val="1"/>
      <charset val="204"/>
    </font>
    <font>
      <sz val="10"/>
      <color indexed="8"/>
      <name val="Liberation Serif"/>
      <family val="1"/>
      <charset val="204"/>
    </font>
    <font>
      <sz val="10"/>
      <color theme="1"/>
      <name val="Liberation Serif"/>
      <family val="1"/>
      <charset val="204"/>
    </font>
    <font>
      <i/>
      <sz val="10"/>
      <color theme="1"/>
      <name val="Liberation Serif"/>
      <family val="1"/>
      <charset val="204"/>
    </font>
    <font>
      <sz val="11"/>
      <name val="Liberation Serif"/>
      <family val="1"/>
      <charset val="204"/>
    </font>
    <font>
      <sz val="11"/>
      <color indexed="8"/>
      <name val="Liberation Serif"/>
      <family val="1"/>
      <charset val="204"/>
    </font>
    <font>
      <sz val="10"/>
      <color rgb="FFFF0000"/>
      <name val="Liberation Serif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2"/>
      <charset val="204"/>
    </font>
    <font>
      <sz val="8"/>
      <color theme="1"/>
      <name val="Times New Roman"/>
      <family val="2"/>
      <charset val="204"/>
    </font>
    <font>
      <b/>
      <sz val="10"/>
      <color theme="1"/>
      <name val="Liberation Serif"/>
      <family val="1"/>
      <charset val="204"/>
    </font>
    <font>
      <u/>
      <sz val="10"/>
      <color theme="1"/>
      <name val="Liberation Serif"/>
      <family val="1"/>
      <charset val="204"/>
    </font>
    <font>
      <b/>
      <sz val="10"/>
      <color rgb="FFFF0000"/>
      <name val="Liberation Serif"/>
      <family val="1"/>
      <charset val="204"/>
    </font>
    <font>
      <sz val="10"/>
      <color indexed="8"/>
      <name val="Times New Roman"/>
      <family val="1"/>
      <charset val="204"/>
    </font>
    <font>
      <sz val="10"/>
      <color rgb="FF7030A0"/>
      <name val="Liberation Serif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334059"/>
      <name val="Roboto"/>
    </font>
    <font>
      <sz val="8"/>
      <name val="Calibri"/>
      <family val="2"/>
      <scheme val="minor"/>
    </font>
    <font>
      <sz val="9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6">
    <xf numFmtId="0" fontId="0" fillId="0" borderId="0"/>
    <xf numFmtId="164" fontId="2" fillId="0" borderId="0" applyFont="0" applyFill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164" fontId="3" fillId="0" borderId="1" xfId="1" applyFont="1" applyFill="1" applyBorder="1" applyAlignment="1">
      <alignment horizontal="center" vertical="center"/>
    </xf>
    <xf numFmtId="0" fontId="12" fillId="0" borderId="0" xfId="0" applyFont="1"/>
    <xf numFmtId="10" fontId="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top"/>
    </xf>
    <xf numFmtId="0" fontId="8" fillId="0" borderId="0" xfId="0" applyFont="1" applyBorder="1"/>
    <xf numFmtId="0" fontId="18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vertical="top"/>
    </xf>
    <xf numFmtId="4" fontId="12" fillId="0" borderId="0" xfId="0" applyNumberFormat="1" applyFont="1" applyFill="1" applyBorder="1" applyAlignment="1">
      <alignment horizontal="center" vertical="top" wrapText="1"/>
    </xf>
    <xf numFmtId="4" fontId="12" fillId="0" borderId="0" xfId="0" applyNumberFormat="1" applyFont="1" applyBorder="1" applyAlignment="1">
      <alignment horizontal="center" vertical="top"/>
    </xf>
    <xf numFmtId="4" fontId="18" fillId="0" borderId="0" xfId="0" applyNumberFormat="1" applyFont="1" applyBorder="1" applyAlignment="1">
      <alignment horizontal="center" vertical="top" wrapText="1"/>
    </xf>
    <xf numFmtId="4" fontId="18" fillId="0" borderId="0" xfId="0" applyNumberFormat="1" applyFont="1" applyBorder="1" applyAlignment="1">
      <alignment horizontal="center" vertical="top"/>
    </xf>
    <xf numFmtId="0" fontId="12" fillId="0" borderId="0" xfId="0" applyFont="1" applyBorder="1"/>
    <xf numFmtId="0" fontId="8" fillId="0" borderId="0" xfId="0" applyFont="1" applyFill="1" applyBorder="1" applyAlignment="1">
      <alignment wrapText="1"/>
    </xf>
    <xf numFmtId="4" fontId="8" fillId="0" borderId="0" xfId="0" applyNumberFormat="1" applyFont="1" applyBorder="1" applyAlignment="1">
      <alignment wrapText="1"/>
    </xf>
    <xf numFmtId="0" fontId="7" fillId="0" borderId="0" xfId="0" applyFont="1" applyFill="1"/>
    <xf numFmtId="4" fontId="7" fillId="0" borderId="0" xfId="0" applyNumberFormat="1" applyFont="1" applyFill="1"/>
    <xf numFmtId="4" fontId="7" fillId="0" borderId="0" xfId="0" applyNumberFormat="1" applyFont="1"/>
    <xf numFmtId="0" fontId="7" fillId="0" borderId="0" xfId="0" applyFont="1"/>
    <xf numFmtId="0" fontId="13" fillId="0" borderId="0" xfId="0" applyNumberFormat="1" applyFont="1" applyBorder="1" applyAlignment="1">
      <alignment vertical="top" wrapText="1"/>
    </xf>
    <xf numFmtId="0" fontId="8" fillId="0" borderId="0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2" fontId="20" fillId="0" borderId="0" xfId="0" applyNumberFormat="1" applyFont="1"/>
    <xf numFmtId="2" fontId="8" fillId="0" borderId="0" xfId="0" applyNumberFormat="1" applyFont="1"/>
    <xf numFmtId="0" fontId="8" fillId="0" borderId="0" xfId="0" applyFont="1" applyFill="1" applyAlignment="1">
      <alignment horizontal="left" wrapText="1"/>
    </xf>
    <xf numFmtId="49" fontId="7" fillId="0" borderId="0" xfId="0" applyNumberFormat="1" applyFont="1" applyFill="1"/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wrapText="1"/>
    </xf>
    <xf numFmtId="0" fontId="8" fillId="0" borderId="0" xfId="0" applyFont="1" applyFill="1" applyAlignment="1">
      <alignment horizontal="left" wrapText="1"/>
    </xf>
    <xf numFmtId="0" fontId="22" fillId="0" borderId="1" xfId="0" applyFont="1" applyBorder="1" applyAlignment="1">
      <alignment horizontal="center" vertical="top" wrapText="1"/>
    </xf>
    <xf numFmtId="0" fontId="23" fillId="0" borderId="0" xfId="0" applyFont="1"/>
    <xf numFmtId="4" fontId="7" fillId="2" borderId="1" xfId="0" applyNumberFormat="1" applyFont="1" applyFill="1" applyBorder="1" applyAlignment="1">
      <alignment horizontal="center" vertical="center" wrapText="1"/>
    </xf>
    <xf numFmtId="0" fontId="13" fillId="0" borderId="10" xfId="2" applyFont="1" applyBorder="1" applyAlignment="1">
      <alignment vertical="center" wrapText="1"/>
    </xf>
    <xf numFmtId="0" fontId="3" fillId="0" borderId="11" xfId="0" applyFont="1" applyBorder="1" applyAlignment="1"/>
    <xf numFmtId="0" fontId="8" fillId="0" borderId="0" xfId="0" applyFont="1" applyBorder="1" applyAlignment="1">
      <alignment vertical="top"/>
    </xf>
    <xf numFmtId="4" fontId="3" fillId="0" borderId="1" xfId="0" applyNumberFormat="1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/>
    </xf>
    <xf numFmtId="3" fontId="25" fillId="0" borderId="13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 wrapText="1"/>
    </xf>
    <xf numFmtId="0" fontId="13" fillId="0" borderId="14" xfId="2" applyFont="1" applyBorder="1" applyAlignment="1">
      <alignment vertical="center" wrapText="1"/>
    </xf>
    <xf numFmtId="0" fontId="21" fillId="0" borderId="3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3" fontId="25" fillId="0" borderId="15" xfId="0" applyNumberFormat="1" applyFont="1" applyFill="1" applyBorder="1" applyAlignment="1">
      <alignment horizontal="center" vertical="center"/>
    </xf>
    <xf numFmtId="4" fontId="8" fillId="0" borderId="3" xfId="0" applyNumberFormat="1" applyFont="1" applyFill="1" applyBorder="1" applyAlignment="1">
      <alignment horizontal="center" vertical="center"/>
    </xf>
    <xf numFmtId="10" fontId="3" fillId="0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8" fillId="0" borderId="3" xfId="0" applyNumberFormat="1" applyFont="1" applyBorder="1" applyAlignment="1">
      <alignment horizontal="center" vertical="center"/>
    </xf>
    <xf numFmtId="4" fontId="7" fillId="2" borderId="3" xfId="0" applyNumberFormat="1" applyFont="1" applyFill="1" applyBorder="1" applyAlignment="1">
      <alignment horizontal="center" vertical="center" wrapText="1"/>
    </xf>
    <xf numFmtId="164" fontId="3" fillId="0" borderId="3" xfId="1" applyFont="1" applyFill="1" applyBorder="1" applyAlignment="1">
      <alignment horizontal="center" vertical="center"/>
    </xf>
    <xf numFmtId="164" fontId="3" fillId="0" borderId="2" xfId="1" applyFont="1" applyBorder="1"/>
    <xf numFmtId="0" fontId="13" fillId="0" borderId="1" xfId="2" applyFont="1" applyBorder="1" applyAlignment="1">
      <alignment vertical="center" wrapText="1"/>
    </xf>
    <xf numFmtId="3" fontId="25" fillId="0" borderId="1" xfId="0" applyNumberFormat="1" applyFont="1" applyFill="1" applyBorder="1" applyAlignment="1">
      <alignment horizontal="center" vertical="center"/>
    </xf>
    <xf numFmtId="0" fontId="13" fillId="0" borderId="11" xfId="2" applyFont="1" applyFill="1" applyBorder="1" applyAlignment="1">
      <alignment horizontal="center" vertical="top" wrapText="1"/>
    </xf>
    <xf numFmtId="0" fontId="13" fillId="0" borderId="12" xfId="2" applyFont="1" applyFill="1" applyBorder="1" applyAlignment="1">
      <alignment horizontal="center" vertical="top" wrapText="1"/>
    </xf>
    <xf numFmtId="0" fontId="13" fillId="0" borderId="2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4" fontId="7" fillId="0" borderId="1" xfId="0" applyNumberFormat="1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16" fillId="0" borderId="0" xfId="0" applyFont="1" applyFill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wrapText="1"/>
    </xf>
    <xf numFmtId="0" fontId="8" fillId="0" borderId="0" xfId="0" applyFont="1" applyFill="1" applyAlignment="1">
      <alignment horizontal="left" wrapText="1"/>
    </xf>
    <xf numFmtId="4" fontId="16" fillId="0" borderId="0" xfId="0" applyNumberFormat="1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7" xfId="0" applyFont="1" applyBorder="1" applyAlignment="1">
      <alignment horizontal="right"/>
    </xf>
    <xf numFmtId="2" fontId="3" fillId="0" borderId="3" xfId="0" applyNumberFormat="1" applyFont="1" applyFill="1" applyBorder="1" applyAlignment="1">
      <alignment horizontal="center" vertical="center" wrapText="1"/>
    </xf>
  </cellXfs>
  <cellStyles count="16">
    <cellStyle name="Обычный" xfId="0" builtinId="0"/>
    <cellStyle name="Обычный 2" xfId="2" xr:uid="{00000000-0005-0000-0000-000001000000}"/>
    <cellStyle name="Обычный 3" xfId="5" xr:uid="{00000000-0005-0000-0000-000002000000}"/>
    <cellStyle name="Обычный 3 2" xfId="6" xr:uid="{00000000-0005-0000-0000-000003000000}"/>
    <cellStyle name="Обычный 4" xfId="7" xr:uid="{00000000-0005-0000-0000-000004000000}"/>
    <cellStyle name="Обычный 5" xfId="8" xr:uid="{00000000-0005-0000-0000-000005000000}"/>
    <cellStyle name="Обычный 5 2" xfId="9" xr:uid="{00000000-0005-0000-0000-000006000000}"/>
    <cellStyle name="Обычный 5 2 2" xfId="10" xr:uid="{00000000-0005-0000-0000-000007000000}"/>
    <cellStyle name="Обычный 5 2 3" xfId="11" xr:uid="{00000000-0005-0000-0000-000008000000}"/>
    <cellStyle name="Обычный 5 2 3 2" xfId="12" xr:uid="{00000000-0005-0000-0000-000009000000}"/>
    <cellStyle name="Обычный 5 2 3 2 2" xfId="4" xr:uid="{00000000-0005-0000-0000-00000A000000}"/>
    <cellStyle name="Обычный 5 2 4" xfId="13" xr:uid="{00000000-0005-0000-0000-00000B000000}"/>
    <cellStyle name="Обычный 5 2 5" xfId="14" xr:uid="{00000000-0005-0000-0000-00000C000000}"/>
    <cellStyle name="Обычный 5 2 5 2" xfId="3" xr:uid="{00000000-0005-0000-0000-00000D000000}"/>
    <cellStyle name="Обычный 6" xfId="15" xr:uid="{00000000-0005-0000-0000-00000E000000}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4</xdr:row>
      <xdr:rowOff>771525</xdr:rowOff>
    </xdr:from>
    <xdr:to>
      <xdr:col>11</xdr:col>
      <xdr:colOff>771525</xdr:colOff>
      <xdr:row>4</xdr:row>
      <xdr:rowOff>1095375</xdr:rowOff>
    </xdr:to>
    <xdr:pic>
      <xdr:nvPicPr>
        <xdr:cNvPr id="16" name="Picture 1">
          <a:extLst>
            <a:ext uri="{FF2B5EF4-FFF2-40B4-BE49-F238E27FC236}">
              <a16:creationId xmlns:a16="http://schemas.microsoft.com/office/drawing/2014/main" id="{00000000-0008-0000-0000-000062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15150" y="1943100"/>
          <a:ext cx="7143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247650</xdr:colOff>
      <xdr:row>3</xdr:row>
      <xdr:rowOff>495300</xdr:rowOff>
    </xdr:from>
    <xdr:to>
      <xdr:col>14</xdr:col>
      <xdr:colOff>2116</xdr:colOff>
      <xdr:row>3</xdr:row>
      <xdr:rowOff>495300</xdr:rowOff>
    </xdr:to>
    <xdr:pic>
      <xdr:nvPicPr>
        <xdr:cNvPr id="17" name="Picture 5">
          <a:extLst>
            <a:ext uri="{FF2B5EF4-FFF2-40B4-BE49-F238E27FC236}">
              <a16:creationId xmlns:a16="http://schemas.microsoft.com/office/drawing/2014/main" id="{00000000-0008-0000-0000-00006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8667750" y="1171575"/>
          <a:ext cx="106891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438150</xdr:colOff>
      <xdr:row>3</xdr:row>
      <xdr:rowOff>495300</xdr:rowOff>
    </xdr:from>
    <xdr:to>
      <xdr:col>13</xdr:col>
      <xdr:colOff>590550</xdr:colOff>
      <xdr:row>3</xdr:row>
      <xdr:rowOff>495300</xdr:rowOff>
    </xdr:to>
    <xdr:pic>
      <xdr:nvPicPr>
        <xdr:cNvPr id="18" name="Picture 6">
          <a:extLst>
            <a:ext uri="{FF2B5EF4-FFF2-40B4-BE49-F238E27FC236}">
              <a16:creationId xmlns:a16="http://schemas.microsoft.com/office/drawing/2014/main" id="{00000000-0008-0000-0000-000065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858250" y="11715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104775</xdr:colOff>
      <xdr:row>4</xdr:row>
      <xdr:rowOff>1828800</xdr:rowOff>
    </xdr:from>
    <xdr:ext cx="1266825" cy="45720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8524875" y="3000375"/>
          <a:ext cx="1266825" cy="457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/>
        </a:p>
      </xdr:txBody>
    </xdr:sp>
    <xdr:clientData/>
  </xdr:oneCellAnchor>
  <xdr:twoCellAnchor>
    <xdr:from>
      <xdr:col>13</xdr:col>
      <xdr:colOff>169333</xdr:colOff>
      <xdr:row>4</xdr:row>
      <xdr:rowOff>1550291</xdr:rowOff>
    </xdr:from>
    <xdr:to>
      <xdr:col>13</xdr:col>
      <xdr:colOff>1246716</xdr:colOff>
      <xdr:row>4</xdr:row>
      <xdr:rowOff>1888067</xdr:rowOff>
    </xdr:to>
    <xdr:pic>
      <xdr:nvPicPr>
        <xdr:cNvPr id="20" name="Picture 5">
          <a:extLst>
            <a:ext uri="{FF2B5EF4-FFF2-40B4-BE49-F238E27FC236}">
              <a16:creationId xmlns:a16="http://schemas.microsoft.com/office/drawing/2014/main" id="{00000000-0008-0000-0000-000067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1271250" y="2852041"/>
          <a:ext cx="1077383" cy="33777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13</xdr:col>
      <xdr:colOff>247650</xdr:colOff>
      <xdr:row>4</xdr:row>
      <xdr:rowOff>2009775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8667750" y="318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/>
        </a:p>
      </xdr:txBody>
    </xdr:sp>
    <xdr:clientData/>
  </xdr:oneCellAnchor>
  <xdr:twoCellAnchor>
    <xdr:from>
      <xdr:col>13</xdr:col>
      <xdr:colOff>110066</xdr:colOff>
      <xdr:row>4</xdr:row>
      <xdr:rowOff>1381124</xdr:rowOff>
    </xdr:from>
    <xdr:to>
      <xdr:col>13</xdr:col>
      <xdr:colOff>262466</xdr:colOff>
      <xdr:row>4</xdr:row>
      <xdr:rowOff>1619249</xdr:rowOff>
    </xdr:to>
    <xdr:pic>
      <xdr:nvPicPr>
        <xdr:cNvPr id="22" name="Picture 6">
          <a:extLst>
            <a:ext uri="{FF2B5EF4-FFF2-40B4-BE49-F238E27FC236}">
              <a16:creationId xmlns:a16="http://schemas.microsoft.com/office/drawing/2014/main" id="{00000000-0008-0000-0000-000069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1211983" y="2682874"/>
          <a:ext cx="152400" cy="238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7;&#1040;&#1050;&#1059;&#1055;&#1050;&#1048;%20&#1055;&#1054;%20223-&#1060;&#1047;\2023\&#1079;&#1072;&#1082;&#1091;&#1087;&#1082;&#1080;\&#1057;&#1054;&#1042;&#1052;&#1045;&#1057;&#1058;&#1053;&#1067;&#1045;\&#1056;&#1077;&#1085;&#1090;&#1075;&#1077;&#1085;&#1086;&#1082;&#1086;&#1085;&#1090;&#1088;&#1072;&#1089;&#1090;&#1085;&#1099;&#1077;\&#1053;&#1052;&#1062;&#1044;\&#1043;&#1072;&#1076;&#1086;&#1073;&#1091;&#1090;&#1088;&#1086;&#1083;,%20&#1043;&#1072;&#1076;&#1086;&#1087;&#1077;&#1085;&#1090;&#1077;&#1085;&#1090;&#1086;&#1074;&#1072;&#1103;%20&#1082;-&#1090;&#1072;,%20&#1043;&#1072;&#1076;&#1086;&#1090;&#1077;&#1088;&#1086;&#1074;&#1072;&#1103;%20&#1082;-&#1090;&#1072;,%20&#1049;&#1086;&#1076;&#1080;&#1082;&#1089;&#1072;&#1085;&#1086;&#1083;%20&#1054;&#1073;&#1086;&#1089;&#1085;&#1086;&#1074;&#1072;&#1085;&#1080;&#1077;%20&#1053;&#1052;&#1062;&#1044;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СНОВАНИЕ"/>
      <sheetName val="ЕИС"/>
      <sheetName val="Гадопентетовая к-та 0,5 м 20 мл"/>
      <sheetName val="Гадопентетовая к-та 0,5 м 2 (2"/>
      <sheetName val="Гадотеровая к-та 0,5 м 10"/>
      <sheetName val="Йодиксанол 320 м 50"/>
      <sheetName val="Йодиксанол 320 м 50 (2)"/>
      <sheetName val="Йодиксанол 320 м 100"/>
      <sheetName val="Йодиксанол 320 м 200"/>
      <sheetName val="Йодиксанол 320м 200 (2)"/>
      <sheetName val="Йодиксанол 320 м 500"/>
      <sheetName val="Йодиксанол 320 м 500 (2)"/>
      <sheetName val="Лист1"/>
      <sheetName val="Лист2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topLeftCell="A4" zoomScale="90" zoomScaleNormal="90" workbookViewId="0">
      <selection activeCell="T13" sqref="T13"/>
    </sheetView>
  </sheetViews>
  <sheetFormatPr defaultRowHeight="15"/>
  <cols>
    <col min="1" max="1" width="4.42578125" customWidth="1"/>
    <col min="2" max="2" width="30.140625" customWidth="1"/>
    <col min="3" max="3" width="32.7109375" customWidth="1"/>
    <col min="4" max="4" width="6.5703125" customWidth="1"/>
    <col min="5" max="5" width="9.7109375" customWidth="1"/>
    <col min="6" max="11" width="11.42578125" customWidth="1"/>
    <col min="12" max="12" width="13.42578125" customWidth="1"/>
    <col min="13" max="13" width="11.42578125" customWidth="1"/>
    <col min="14" max="14" width="21.5703125" customWidth="1"/>
    <col min="15" max="15" width="11.5703125" customWidth="1"/>
    <col min="16" max="16" width="11.42578125" customWidth="1"/>
    <col min="17" max="17" width="11.28515625" customWidth="1"/>
    <col min="18" max="18" width="17.28515625" customWidth="1"/>
    <col min="19" max="19" width="13.85546875" customWidth="1"/>
    <col min="20" max="20" width="16.85546875" customWidth="1"/>
    <col min="21" max="21" width="19.85546875" customWidth="1"/>
    <col min="22" max="22" width="22.85546875" customWidth="1"/>
    <col min="23" max="23" width="19.7109375" customWidth="1"/>
  </cols>
  <sheetData>
    <row r="1" spans="1:22" ht="32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79"/>
      <c r="M1" s="79"/>
      <c r="N1" s="79"/>
      <c r="O1" s="79"/>
      <c r="P1" s="79"/>
      <c r="Q1" s="79"/>
      <c r="R1" s="79"/>
      <c r="S1" s="1"/>
      <c r="T1" s="1"/>
      <c r="U1" s="1"/>
      <c r="V1" s="1"/>
    </row>
    <row r="2" spans="1:22" ht="15.75">
      <c r="A2" s="1"/>
      <c r="B2" s="2"/>
      <c r="C2" s="87" t="s">
        <v>20</v>
      </c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1"/>
      <c r="T2" s="1"/>
      <c r="U2" s="1"/>
      <c r="V2" s="1"/>
    </row>
    <row r="3" spans="1:2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39" customHeight="1">
      <c r="A4" s="70" t="s">
        <v>31</v>
      </c>
      <c r="B4" s="74" t="s">
        <v>0</v>
      </c>
      <c r="C4" s="74" t="s">
        <v>1</v>
      </c>
      <c r="D4" s="74" t="s">
        <v>2</v>
      </c>
      <c r="E4" s="74" t="s">
        <v>17</v>
      </c>
      <c r="F4" s="88" t="s">
        <v>3</v>
      </c>
      <c r="G4" s="89"/>
      <c r="H4" s="89"/>
      <c r="I4" s="89"/>
      <c r="J4" s="89"/>
      <c r="K4" s="90"/>
      <c r="L4" s="74" t="s">
        <v>4</v>
      </c>
      <c r="M4" s="74"/>
      <c r="N4" s="75" t="s">
        <v>19</v>
      </c>
      <c r="O4" s="75"/>
      <c r="P4" s="75"/>
      <c r="Q4" s="76"/>
      <c r="R4" s="76"/>
      <c r="S4" s="1"/>
      <c r="T4" s="1"/>
      <c r="U4" s="1"/>
      <c r="V4" s="1"/>
    </row>
    <row r="5" spans="1:22" ht="158.25" customHeight="1">
      <c r="A5" s="71"/>
      <c r="B5" s="74"/>
      <c r="C5" s="74"/>
      <c r="D5" s="74"/>
      <c r="E5" s="74"/>
      <c r="F5" s="3" t="s">
        <v>34</v>
      </c>
      <c r="G5" s="3" t="s">
        <v>35</v>
      </c>
      <c r="H5" s="3" t="s">
        <v>33</v>
      </c>
      <c r="I5" s="3" t="s">
        <v>38</v>
      </c>
      <c r="J5" s="3" t="s">
        <v>39</v>
      </c>
      <c r="K5" s="3" t="s">
        <v>32</v>
      </c>
      <c r="L5" s="4" t="s">
        <v>5</v>
      </c>
      <c r="M5" s="4" t="s">
        <v>6</v>
      </c>
      <c r="N5" s="4" t="s">
        <v>7</v>
      </c>
      <c r="O5" s="5" t="s">
        <v>8</v>
      </c>
      <c r="P5" s="5" t="s">
        <v>9</v>
      </c>
      <c r="Q5" s="36" t="s">
        <v>10</v>
      </c>
      <c r="R5" s="36" t="s">
        <v>11</v>
      </c>
      <c r="S5" s="6"/>
      <c r="U5" s="6"/>
      <c r="V5" s="6"/>
    </row>
    <row r="6" spans="1:22">
      <c r="A6">
        <v>1</v>
      </c>
      <c r="B6" s="7">
        <v>2</v>
      </c>
      <c r="C6" s="8">
        <v>3</v>
      </c>
      <c r="D6" s="8">
        <v>4</v>
      </c>
      <c r="E6" s="8">
        <v>5</v>
      </c>
      <c r="F6" s="9">
        <v>6</v>
      </c>
      <c r="G6" s="9">
        <v>7</v>
      </c>
      <c r="H6" s="8">
        <v>8</v>
      </c>
      <c r="I6" s="8">
        <v>9</v>
      </c>
      <c r="J6" s="8">
        <v>10</v>
      </c>
      <c r="K6" s="8">
        <v>11</v>
      </c>
      <c r="L6" s="9">
        <v>12</v>
      </c>
      <c r="M6" s="9">
        <v>13</v>
      </c>
      <c r="N6" s="9">
        <v>14</v>
      </c>
      <c r="O6" s="9">
        <v>15</v>
      </c>
      <c r="P6" s="9">
        <v>16</v>
      </c>
      <c r="Q6" s="9">
        <v>17</v>
      </c>
      <c r="R6" s="38">
        <v>18</v>
      </c>
      <c r="S6" s="1"/>
      <c r="T6" s="6"/>
      <c r="U6" s="1"/>
      <c r="V6" s="1"/>
    </row>
    <row r="7" spans="1:22" ht="49.5" customHeight="1">
      <c r="A7" s="49">
        <v>1</v>
      </c>
      <c r="B7" s="44" t="s">
        <v>26</v>
      </c>
      <c r="C7" s="44" t="s">
        <v>27</v>
      </c>
      <c r="D7" s="43" t="s">
        <v>25</v>
      </c>
      <c r="E7" s="53">
        <v>12000</v>
      </c>
      <c r="F7" s="37">
        <v>48.19</v>
      </c>
      <c r="G7" s="10">
        <v>48.2</v>
      </c>
      <c r="H7" s="10">
        <v>48.15</v>
      </c>
      <c r="I7" s="55"/>
      <c r="J7" s="55"/>
      <c r="K7" s="55"/>
      <c r="L7" s="11">
        <f t="shared" ref="L7" si="0">STDEVA(F7:H7)/(SUM(F7:H7)/COUNTIF(F7:H7,"&gt;0"))</f>
        <v>5.491389188594304E-4</v>
      </c>
      <c r="M7" s="52">
        <f t="shared" ref="M7" si="1">ROUND(AVERAGE(F7:H7),2)</f>
        <v>48.18</v>
      </c>
      <c r="N7" s="13">
        <f t="shared" ref="N7" si="2">((E7/3)*(SUM(F7:H7)))</f>
        <v>578160</v>
      </c>
      <c r="O7" s="14">
        <v>38.43</v>
      </c>
      <c r="P7" s="14">
        <v>48.19</v>
      </c>
      <c r="Q7" s="15">
        <f t="shared" ref="Q7:Q10" si="3">M7</f>
        <v>48.18</v>
      </c>
      <c r="R7" s="16">
        <f t="shared" ref="R7:R10" si="4">E7*Q7</f>
        <v>578160</v>
      </c>
      <c r="S7" s="39"/>
      <c r="T7" s="39"/>
      <c r="U7" s="39"/>
      <c r="V7" s="18"/>
    </row>
    <row r="8" spans="1:22" ht="46.5" customHeight="1">
      <c r="A8" s="49">
        <v>2</v>
      </c>
      <c r="B8" s="44" t="s">
        <v>26</v>
      </c>
      <c r="C8" s="46" t="s">
        <v>28</v>
      </c>
      <c r="D8" s="43" t="s">
        <v>25</v>
      </c>
      <c r="E8" s="54">
        <v>129600</v>
      </c>
      <c r="F8" s="37">
        <v>56.43</v>
      </c>
      <c r="G8" s="37">
        <v>56.46</v>
      </c>
      <c r="H8" s="10">
        <v>56.39</v>
      </c>
      <c r="I8" s="55">
        <v>54.25</v>
      </c>
      <c r="J8" s="55"/>
      <c r="K8" s="55"/>
      <c r="L8" s="11">
        <f>STDEVA(F8:I8)/(SUM(F8:I8)/COUNTIF(F8:I8,"&gt;0"))</f>
        <v>1.9482145779955554E-2</v>
      </c>
      <c r="M8" s="12">
        <f>ROUND(AVERAGE(F8:I8),2)</f>
        <v>55.88</v>
      </c>
      <c r="N8" s="13">
        <f>((E8/4)*(SUM(F8:I8)))</f>
        <v>7242372</v>
      </c>
      <c r="O8" s="14">
        <v>45.01</v>
      </c>
      <c r="P8" s="14">
        <v>56.44</v>
      </c>
      <c r="Q8" s="48">
        <f t="shared" si="3"/>
        <v>55.88</v>
      </c>
      <c r="R8" s="16">
        <f t="shared" si="4"/>
        <v>7242048</v>
      </c>
      <c r="S8" s="39"/>
      <c r="T8" s="39"/>
      <c r="U8" s="39"/>
      <c r="V8" s="18"/>
    </row>
    <row r="9" spans="1:22" ht="51" customHeight="1">
      <c r="A9" s="49">
        <v>3</v>
      </c>
      <c r="B9" s="44" t="s">
        <v>26</v>
      </c>
      <c r="C9" s="44" t="s">
        <v>29</v>
      </c>
      <c r="D9" s="43" t="s">
        <v>25</v>
      </c>
      <c r="E9" s="54">
        <v>24000</v>
      </c>
      <c r="F9" s="37">
        <v>66.25</v>
      </c>
      <c r="G9" s="37">
        <v>66.27</v>
      </c>
      <c r="H9" s="10">
        <v>66.19</v>
      </c>
      <c r="I9" s="55"/>
      <c r="J9" s="55"/>
      <c r="K9" s="55"/>
      <c r="L9" s="11">
        <f t="shared" ref="L9" si="5">STDEVA(F9:H9)/(SUM(F9:H9)/COUNTIF(F9:H9,"&gt;0"))</f>
        <v>6.2855397296546222E-4</v>
      </c>
      <c r="M9" s="12">
        <f t="shared" ref="M9" si="6">ROUND(AVERAGE(F9:H9),2)</f>
        <v>66.239999999999995</v>
      </c>
      <c r="N9" s="13">
        <f>((E9/3)*(SUM(F9:H9)))</f>
        <v>1589679.9999999998</v>
      </c>
      <c r="O9" s="14">
        <v>52.83</v>
      </c>
      <c r="P9" s="14">
        <v>66.25</v>
      </c>
      <c r="Q9" s="48">
        <f t="shared" si="3"/>
        <v>66.239999999999995</v>
      </c>
      <c r="R9" s="16">
        <f t="shared" si="4"/>
        <v>1589759.9999999998</v>
      </c>
      <c r="S9" s="39"/>
      <c r="T9" s="39"/>
      <c r="U9" s="47"/>
      <c r="V9" s="47"/>
    </row>
    <row r="10" spans="1:22" ht="45" customHeight="1">
      <c r="A10" s="56">
        <v>4</v>
      </c>
      <c r="B10" s="57" t="s">
        <v>26</v>
      </c>
      <c r="C10" s="57" t="s">
        <v>30</v>
      </c>
      <c r="D10" s="58" t="s">
        <v>25</v>
      </c>
      <c r="E10" s="59">
        <v>2400</v>
      </c>
      <c r="F10" s="60">
        <v>88.47</v>
      </c>
      <c r="G10" s="60">
        <v>88.5</v>
      </c>
      <c r="H10" s="60">
        <v>88.39</v>
      </c>
      <c r="I10" s="94"/>
      <c r="J10" s="94"/>
      <c r="K10" s="94"/>
      <c r="L10" s="61">
        <f t="shared" ref="L10" si="7">STDEVA(F10:H10)/(SUM(F10:H10)/COUNTIF(F10:H10,"&gt;0"))</f>
        <v>6.4285205416158555E-4</v>
      </c>
      <c r="M10" s="62">
        <f t="shared" ref="M10" si="8">ROUND(AVERAGE(F10:H10),2)</f>
        <v>88.45</v>
      </c>
      <c r="N10" s="63">
        <f>((E10/3)*(SUM(F10:H10)))</f>
        <v>212288</v>
      </c>
      <c r="O10" s="64">
        <v>69.33</v>
      </c>
      <c r="P10" s="64">
        <v>88.47</v>
      </c>
      <c r="Q10" s="65">
        <f t="shared" si="3"/>
        <v>88.45</v>
      </c>
      <c r="R10" s="66">
        <f t="shared" si="4"/>
        <v>212280</v>
      </c>
      <c r="S10" s="39"/>
      <c r="T10" s="39"/>
      <c r="U10" s="39"/>
      <c r="V10" s="18"/>
    </row>
    <row r="11" spans="1:22" ht="45" customHeight="1">
      <c r="A11" s="68">
        <v>5</v>
      </c>
      <c r="B11" s="44" t="s">
        <v>36</v>
      </c>
      <c r="C11" s="44" t="s">
        <v>37</v>
      </c>
      <c r="D11" s="43" t="s">
        <v>25</v>
      </c>
      <c r="E11" s="69">
        <v>12000</v>
      </c>
      <c r="F11" s="37">
        <v>94.49</v>
      </c>
      <c r="G11" s="37">
        <v>119.77</v>
      </c>
      <c r="H11" s="37"/>
      <c r="I11" s="55"/>
      <c r="J11" s="55">
        <v>170.91</v>
      </c>
      <c r="K11" s="55"/>
      <c r="L11" s="11">
        <f>STDEVA(F11:J11)/(SUM(F11:J11)/COUNTIF(F11:J11,"&gt;0"))</f>
        <v>0.30323551751716543</v>
      </c>
      <c r="M11" s="12">
        <f t="shared" ref="M11" si="9">ROUND(AVERAGE(F11:H11),2)</f>
        <v>107.13</v>
      </c>
      <c r="N11" s="13">
        <f>((E11/3)*(SUM(F11:J11)))</f>
        <v>1540679.9999999998</v>
      </c>
      <c r="O11" s="14">
        <v>75.349999999999994</v>
      </c>
      <c r="P11" s="14">
        <v>94.49</v>
      </c>
      <c r="Q11" s="48">
        <f>P11</f>
        <v>94.49</v>
      </c>
      <c r="R11" s="16">
        <f t="shared" ref="R11" si="10">E11*Q11</f>
        <v>1133880</v>
      </c>
      <c r="S11" s="39"/>
      <c r="T11" s="39"/>
      <c r="U11" s="39"/>
      <c r="V11" s="18"/>
    </row>
    <row r="12" spans="1:22">
      <c r="A12" s="50"/>
      <c r="B12" s="91" t="s">
        <v>12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3"/>
      <c r="R12" s="67">
        <f>SUM(R7:R11)</f>
        <v>10756128</v>
      </c>
      <c r="S12" s="1"/>
      <c r="T12" s="1"/>
      <c r="V12" s="1"/>
    </row>
    <row r="13" spans="1:22" ht="45" customHeight="1">
      <c r="A13" s="50"/>
      <c r="B13" s="77" t="s">
        <v>13</v>
      </c>
      <c r="C13" s="72" t="s">
        <v>23</v>
      </c>
      <c r="D13" s="72"/>
      <c r="E13" s="72"/>
      <c r="F13" s="72"/>
      <c r="G13" s="72"/>
      <c r="H13" s="72"/>
      <c r="I13" s="72"/>
      <c r="J13" s="72"/>
      <c r="K13" s="72"/>
      <c r="L13" s="72"/>
      <c r="M13" s="72"/>
      <c r="N13" s="72"/>
      <c r="O13" s="72"/>
      <c r="P13" s="72"/>
      <c r="Q13" s="72"/>
      <c r="R13" s="34"/>
      <c r="S13" s="19"/>
      <c r="T13" s="19"/>
      <c r="U13" s="19"/>
      <c r="V13" s="19"/>
    </row>
    <row r="14" spans="1:22" ht="33.75" customHeight="1">
      <c r="A14" s="50"/>
      <c r="B14" s="78"/>
      <c r="C14" s="73" t="s">
        <v>18</v>
      </c>
      <c r="D14" s="73"/>
      <c r="E14" s="73"/>
      <c r="F14" s="73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35"/>
      <c r="S14" s="51"/>
      <c r="T14" s="19"/>
      <c r="U14" s="19"/>
      <c r="V14" s="19"/>
    </row>
    <row r="15" spans="1:22" ht="72.75" customHeight="1">
      <c r="A15" s="6"/>
      <c r="B15" s="81" t="s">
        <v>14</v>
      </c>
      <c r="C15" s="81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20"/>
      <c r="T15" s="6"/>
      <c r="U15" s="6"/>
      <c r="V15" s="6"/>
    </row>
    <row r="16" spans="1:22" ht="74.25" customHeight="1">
      <c r="A16" s="6"/>
      <c r="B16" s="82" t="s">
        <v>41</v>
      </c>
      <c r="C16" s="82"/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  <c r="O16" s="82"/>
      <c r="P16" s="82"/>
      <c r="Q16" s="82"/>
      <c r="R16" s="82"/>
      <c r="S16" s="20"/>
      <c r="T16" s="6"/>
      <c r="U16" s="6"/>
      <c r="V16" s="6"/>
    </row>
    <row r="17" spans="1:22">
      <c r="A17" s="17"/>
      <c r="B17" s="21"/>
      <c r="C17" s="21"/>
      <c r="D17" s="21"/>
      <c r="E17" s="21"/>
      <c r="F17" s="22"/>
      <c r="G17" s="22"/>
      <c r="H17" s="23"/>
      <c r="I17" s="23"/>
      <c r="J17" s="23"/>
      <c r="K17" s="23"/>
      <c r="L17" s="24"/>
      <c r="M17" s="25"/>
      <c r="N17" s="25"/>
      <c r="O17" s="25"/>
      <c r="P17" s="25"/>
      <c r="Q17" s="24"/>
      <c r="R17" s="26"/>
      <c r="S17" s="27"/>
      <c r="T17" s="17"/>
      <c r="U17" s="17"/>
      <c r="V17" s="17"/>
    </row>
    <row r="18" spans="1:22">
      <c r="A18" s="6"/>
      <c r="B18" s="83" t="s">
        <v>15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6"/>
      <c r="U18" s="6"/>
      <c r="V18" s="6"/>
    </row>
    <row r="19" spans="1:22" ht="31.5" customHeight="1">
      <c r="A19" s="6"/>
      <c r="B19" s="84" t="s">
        <v>21</v>
      </c>
      <c r="C19" s="84"/>
      <c r="D19" s="84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28"/>
      <c r="T19" s="6"/>
      <c r="U19" s="6"/>
      <c r="V19" s="6"/>
    </row>
    <row r="20" spans="1:22" ht="26.25" customHeight="1">
      <c r="A20" s="6"/>
      <c r="B20" s="85" t="s">
        <v>22</v>
      </c>
      <c r="C20" s="85"/>
      <c r="D20" s="85"/>
      <c r="E20" s="85"/>
      <c r="F20" s="85"/>
      <c r="G20" s="85"/>
      <c r="H20" s="85"/>
      <c r="I20" s="41"/>
      <c r="J20" s="45"/>
      <c r="K20" s="45"/>
      <c r="L20" s="86">
        <f>R12</f>
        <v>10756128</v>
      </c>
      <c r="M20" s="86"/>
      <c r="N20" s="80"/>
      <c r="O20" s="80"/>
      <c r="P20" s="80"/>
      <c r="Q20" s="80"/>
      <c r="R20" s="80"/>
      <c r="S20" s="29"/>
      <c r="T20" s="40"/>
      <c r="U20" s="6"/>
      <c r="V20" s="6"/>
    </row>
    <row r="21" spans="1:22">
      <c r="A21" s="6"/>
      <c r="B21" s="85"/>
      <c r="C21" s="85"/>
      <c r="D21" s="85"/>
      <c r="E21" s="85"/>
      <c r="F21" s="85"/>
      <c r="G21" s="85"/>
      <c r="H21" s="85"/>
      <c r="I21" s="41"/>
      <c r="J21" s="45"/>
      <c r="K21" s="45"/>
      <c r="L21" s="86"/>
      <c r="M21" s="86"/>
      <c r="N21" s="80"/>
      <c r="O21" s="80"/>
      <c r="P21" s="80"/>
      <c r="Q21" s="80"/>
      <c r="R21" s="80"/>
      <c r="S21" s="29"/>
      <c r="T21" s="6"/>
      <c r="U21" s="6"/>
      <c r="V21" s="6"/>
    </row>
    <row r="22" spans="1:22">
      <c r="A22" s="1"/>
      <c r="B22" s="30" t="s">
        <v>24</v>
      </c>
      <c r="C22" s="30"/>
      <c r="D22" s="30"/>
      <c r="E22" s="30"/>
      <c r="F22" s="31"/>
      <c r="G22" s="31"/>
      <c r="H22" s="31"/>
      <c r="I22" s="31"/>
      <c r="J22" s="31"/>
      <c r="K22" s="31"/>
      <c r="L22" s="32"/>
      <c r="M22" s="32"/>
      <c r="N22" s="32"/>
      <c r="O22" s="32"/>
      <c r="P22" s="32"/>
      <c r="Q22" s="32"/>
      <c r="R22" s="32"/>
      <c r="S22" s="32"/>
      <c r="T22" s="1"/>
      <c r="U22" s="1"/>
      <c r="V22" s="1"/>
    </row>
    <row r="23" spans="1:22">
      <c r="A23" s="1"/>
      <c r="B23" s="30"/>
      <c r="C23" s="30"/>
      <c r="D23" s="30"/>
      <c r="E23" s="30"/>
      <c r="F23" s="31"/>
      <c r="G23" s="31"/>
      <c r="H23" s="31"/>
      <c r="I23" s="31"/>
      <c r="J23" s="31"/>
      <c r="K23" s="31"/>
      <c r="L23" s="32"/>
      <c r="M23" s="32"/>
      <c r="N23" s="32"/>
      <c r="O23" s="32"/>
      <c r="P23" s="32"/>
      <c r="Q23" s="32"/>
      <c r="R23" s="32"/>
      <c r="S23" s="32"/>
      <c r="T23" s="1"/>
      <c r="U23" s="1"/>
      <c r="V23" s="1"/>
    </row>
    <row r="24" spans="1:22">
      <c r="A24" s="1"/>
      <c r="B24" s="33" t="s">
        <v>16</v>
      </c>
      <c r="C24" s="33"/>
      <c r="D24" s="33"/>
      <c r="E24" s="33"/>
      <c r="F24" s="33"/>
      <c r="G24" s="33"/>
      <c r="H24" s="42" t="s">
        <v>40</v>
      </c>
      <c r="I24" s="42"/>
      <c r="J24" s="42"/>
      <c r="K24" s="42"/>
      <c r="L24" s="32"/>
      <c r="M24" s="32"/>
      <c r="N24" s="32"/>
      <c r="O24" s="32"/>
      <c r="P24" s="32"/>
      <c r="Q24" s="32"/>
      <c r="R24" s="32"/>
      <c r="S24" s="32"/>
      <c r="T24" s="1"/>
      <c r="U24" s="1"/>
      <c r="V24" s="1"/>
    </row>
    <row r="25" spans="1:22">
      <c r="A25" s="1"/>
      <c r="B25" s="33"/>
      <c r="C25" s="33"/>
      <c r="D25" s="33"/>
      <c r="E25" s="33"/>
      <c r="F25" s="33"/>
      <c r="G25" s="33"/>
      <c r="H25" s="31"/>
      <c r="I25" s="31"/>
      <c r="J25" s="31"/>
      <c r="K25" s="31"/>
      <c r="L25" s="32"/>
      <c r="M25" s="32"/>
      <c r="N25" s="32"/>
      <c r="O25" s="32"/>
      <c r="P25" s="32"/>
      <c r="Q25" s="32"/>
      <c r="R25" s="32"/>
      <c r="S25" s="32"/>
      <c r="T25" s="1"/>
      <c r="U25" s="1"/>
      <c r="V25" s="1"/>
    </row>
  </sheetData>
  <mergeCells count="21">
    <mergeCell ref="L1:R1"/>
    <mergeCell ref="N20:R21"/>
    <mergeCell ref="B15:R15"/>
    <mergeCell ref="B16:R16"/>
    <mergeCell ref="B18:S18"/>
    <mergeCell ref="B19:R19"/>
    <mergeCell ref="B20:H21"/>
    <mergeCell ref="L20:M21"/>
    <mergeCell ref="C2:R2"/>
    <mergeCell ref="F4:K4"/>
    <mergeCell ref="B4:B5"/>
    <mergeCell ref="C4:C5"/>
    <mergeCell ref="D4:D5"/>
    <mergeCell ref="E4:E5"/>
    <mergeCell ref="B12:Q12"/>
    <mergeCell ref="A4:A5"/>
    <mergeCell ref="C13:Q13"/>
    <mergeCell ref="C14:Q14"/>
    <mergeCell ref="L4:M4"/>
    <mergeCell ref="N4:R4"/>
    <mergeCell ref="B13:B14"/>
  </mergeCells>
  <phoneticPr fontId="24" type="noConversion"/>
  <conditionalFormatting sqref="V10:V11 V7:V8 L7:L11">
    <cfRule type="cellIs" dxfId="1" priority="4" stopIfTrue="1" operator="greaterThan">
      <formula>0.33</formula>
    </cfRule>
  </conditionalFormatting>
  <conditionalFormatting sqref="V10:V11 V7:V8 L7:L11">
    <cfRule type="cellIs" dxfId="0" priority="3" stopIfTrue="1" operator="greaterThan">
      <formula>0.33</formula>
    </cfRule>
  </conditionalFormatting>
  <pageMargins left="0" right="0" top="0" bottom="0" header="0.31496062992125984" footer="0.31496062992125984"/>
  <pageSetup paperSize="9"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2026-01-14T09:08:14Z</dcterms:modified>
</cp:coreProperties>
</file>