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AA050DD-5871-4CD8-B318-9ECC5251251C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НМЦД" sheetId="1" r:id="rId1"/>
  </sheets>
  <calcPr calcId="191029"/>
</workbook>
</file>

<file path=xl/calcChain.xml><?xml version="1.0" encoding="utf-8"?>
<calcChain xmlns="http://schemas.openxmlformats.org/spreadsheetml/2006/main">
  <c r="N9" i="1" l="1"/>
  <c r="N4" i="1"/>
  <c r="K5" i="1"/>
  <c r="N5" i="1" s="1"/>
  <c r="L5" i="1"/>
  <c r="K6" i="1"/>
  <c r="M6" i="1" s="1"/>
  <c r="L6" i="1"/>
  <c r="K7" i="1"/>
  <c r="M7" i="1" s="1"/>
  <c r="L7" i="1"/>
  <c r="K8" i="1"/>
  <c r="N8" i="1" s="1"/>
  <c r="L8" i="1"/>
  <c r="N7" i="1" l="1"/>
  <c r="M5" i="1"/>
  <c r="M8" i="1"/>
  <c r="N6" i="1"/>
  <c r="K4" i="1" l="1"/>
  <c r="L4" i="1" l="1"/>
  <c r="M4" i="1" l="1"/>
</calcChain>
</file>

<file path=xl/sharedStrings.xml><?xml version="1.0" encoding="utf-8"?>
<sst xmlns="http://schemas.openxmlformats.org/spreadsheetml/2006/main" count="36" uniqueCount="32">
  <si>
    <t>Обоснование начальной (максимальной) цены договора</t>
  </si>
  <si>
    <t>№</t>
  </si>
  <si>
    <t>Ед.изм.</t>
  </si>
  <si>
    <t>Кол-во</t>
  </si>
  <si>
    <t>Коэффициент вариации*</t>
  </si>
  <si>
    <t>Начальная (максимальная) цена Договора, рублей</t>
  </si>
  <si>
    <t>Ценовая информация в отношении товара/услуги/работы, цена за ед.изм. (в руб.)</t>
  </si>
  <si>
    <t>Наименование товара/услуги (работы)/(МНН)</t>
  </si>
  <si>
    <t>Приложение 4</t>
  </si>
  <si>
    <t>Сумма, руб.</t>
  </si>
  <si>
    <t xml:space="preserve">Цена, руб.  </t>
  </si>
  <si>
    <t xml:space="preserve"> *Коэффициент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 </t>
  </si>
  <si>
    <t>Расчет начальной (максимальной) цены по позиции производится по формуле:</t>
  </si>
  <si>
    <t>НМЦКi - начальная (максимальная) цена по позиции (рублей);</t>
  </si>
  <si>
    <t>Цi – наименьшая цена единицы товара, работы, услуги из представленных в источниках ценовой информации,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услуг;</t>
  </si>
  <si>
    <t>Vi - количество (объем) закупаемого товара, работы, услуги по позиции.</t>
  </si>
  <si>
    <t>Расчет начальной (максимальной) цены контракта произведен путем сложения начальных (максимальных) цен по позициям.</t>
  </si>
  <si>
    <t>НМЦКi = Цi × Vi, где:</t>
  </si>
  <si>
    <t xml:space="preserve">Для определения начальной (максимальной) цены договора применён метод сопоставимых рыночных цен (анализа рынка) в соответствии с  Приложением № 2 к Типовому положению о закупках товаров, работ, услуг отдельными видами юридических лиц, распоряжением Правительства Свердловской области от 06.04.2015 № 344-РП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для обеспечения нужд Свердловской области», письмом Департамента государственных закупок Свердловской области №23-01-82/1368 от 25.09.2023 «О применении минимального значения цен при формировании начальной (максимальной) цены договора».  </t>
  </si>
  <si>
    <t>Среднее квадратичное отклонение</t>
  </si>
  <si>
    <t>Источник №3 
вх. № 1931 от 12.05.2025</t>
  </si>
  <si>
    <t>https://zakupki.gov.ru/epz/contract/contractCard/payment-info-and-target-of-order.html?reestrNumber=2272102605525000136&amp;contractInfoId=97993728</t>
  </si>
  <si>
    <t>Картридж для  определения  соматических  мутаций  в  онкогене EGFR</t>
  </si>
  <si>
    <t>Картридж для  определения  соматических  мутаций  в  онкогене  BRAF</t>
  </si>
  <si>
    <t>Картридж для определения статуса микросателлитной нестабильности</t>
  </si>
  <si>
    <t>Картридж для  определения перестроек в генах ALK,
ROS1, RET, NTRK1/2/3 и делеции 14 экзона гена MET</t>
  </si>
  <si>
    <t>Набор для  определения   мутаций в генах IDH1 и IDH2</t>
  </si>
  <si>
    <t xml:space="preserve"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
1) направлены запросы ценовой информации поставщикам. В ответ получены 3 коммерческих предложения. 2) размещен запрос о предоставлении ценовой информации в Региональной информационной системе № ЗКП-2026-007267  от 10.06.2026 г. На дату окончания подачи предложений не было подано ни одного коммерческого предложения. </t>
  </si>
  <si>
    <t>исх. 150
от 19.01.2026
вх. 163/1от 29.01.2026</t>
  </si>
  <si>
    <t>исх. 148
от 19.01.2026
вх. 174/1
от 30.01.2026</t>
  </si>
  <si>
    <t>исх. 152
от 19.01.2026
вх. 174/2
от 30.01.2026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</si>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</sst>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₽_-;\-* #,##0\ _₽_-;_-* &quot;-&quot;\ _₽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</font>
    <font>
      <u/>
      <sz val="12"/>
      <color theme="10"/>
      <name val="Times New Roman"/>
      <family val="1"/>
      <charset val="204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Liberation Serif Serif"/>
      <charset val="204"/>
    </font>
    <font>
      <sz val="9"/>
      <color theme="1"/>
      <name val="Liberation Serif Serif"/>
      <charset val="204"/>
    </font>
    <font>
      <sz val="10"/>
      <name val="Liberation Serif Serif"/>
      <charset val="204"/>
    </font>
    <font>
      <b/>
      <sz val="10"/>
      <color theme="1"/>
      <name val="Liberation Serif Serif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4" fillId="0" borderId="0"/>
    <xf numFmtId="165" fontId="8" fillId="0" borderId="0" applyFont="0" applyFill="0" applyBorder="0" applyAlignment="0" applyProtection="0"/>
    <xf numFmtId="0" fontId="9" fillId="0" borderId="0"/>
    <xf numFmtId="0" fontId="11" fillId="0" borderId="0"/>
    <xf numFmtId="0" fontId="13" fillId="0" borderId="0"/>
    <xf numFmtId="166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2" borderId="0" applyFill="0">
      <alignment horizontal="center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7" fillId="0" borderId="0" applyFont="0" applyFill="0" applyBorder="0" applyAlignment="0" applyProtection="0"/>
    <xf numFmtId="0" fontId="17" fillId="0" borderId="0"/>
    <xf numFmtId="0" fontId="16" fillId="0" borderId="0"/>
    <xf numFmtId="0" fontId="12" fillId="0" borderId="0"/>
    <xf numFmtId="4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42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20" fillId="0" borderId="1" xfId="5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/>
    </xf>
    <xf numFmtId="4" fontId="7" fillId="0" borderId="0" xfId="0" applyNumberFormat="1" applyFont="1"/>
    <xf numFmtId="0" fontId="2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5" fillId="0" borderId="4" xfId="0" applyFont="1" applyBorder="1" applyAlignment="1">
      <alignment horizontal="left"/>
    </xf>
    <xf numFmtId="0" fontId="25" fillId="0" borderId="5" xfId="0" applyFont="1" applyBorder="1" applyAlignment="1">
      <alignment horizontal="left"/>
    </xf>
  </cellXfs>
  <cellStyles count="52">
    <cellStyle name="Comma" xfId="40" xr:uid="{5DA7273D-31F1-4600-9727-5E2FB50CEE5F}"/>
    <cellStyle name="Comma [0]" xfId="34" xr:uid="{624C7E29-F6E0-48AD-8F36-4EB42849BCB0}"/>
    <cellStyle name="Currency" xfId="38" xr:uid="{6513AFC6-F383-42D3-91FC-932B73367AFE}"/>
    <cellStyle name="Currency [0]" xfId="43" xr:uid="{89C3CB1C-49EC-438C-AD80-E46A982D85EF}"/>
    <cellStyle name="Normal" xfId="35" xr:uid="{11AE67FE-02DE-451C-A92A-73AF27D3D9A3}"/>
    <cellStyle name="Percent" xfId="45" xr:uid="{198057D4-36DC-4587-88FA-FB7D2AC01FBF}"/>
    <cellStyle name="Гиперссылка" xfId="51" builtinId="8"/>
    <cellStyle name="Гиперссылка 2" xfId="7" xr:uid="{F6B972B5-6465-4947-8529-36160B5470AD}"/>
    <cellStyle name="Гиперссылка 3" xfId="41" xr:uid="{C7FBF811-DEF0-4121-BD12-091C5B49DDB0}"/>
    <cellStyle name="Денежный 2" xfId="2" xr:uid="{00000000-0005-0000-0000-000000000000}"/>
    <cellStyle name="Обычный" xfId="0" builtinId="0"/>
    <cellStyle name="Обычный 10" xfId="37" xr:uid="{2D327098-1CB2-43E6-9A9C-127CEA39AD9E}"/>
    <cellStyle name="Обычный 2" xfId="1" xr:uid="{00000000-0005-0000-0000-000002000000}"/>
    <cellStyle name="Обычный 2 2" xfId="5" xr:uid="{8F8053BC-27F5-4FCF-A3AB-14C8B6C63B2B}"/>
    <cellStyle name="Обычный 2 2 2" xfId="33" xr:uid="{E1BFFE6D-C9B7-40D4-BDE3-FBC4A0A0A121}"/>
    <cellStyle name="Обычный 2 2 3" xfId="32" xr:uid="{A45BE1F6-F050-4127-8506-7EC5F69FFD16}"/>
    <cellStyle name="Обычный 2 3" xfId="42" xr:uid="{E5F2F267-BF67-4D07-90E4-42B1C29CAC2F}"/>
    <cellStyle name="Обычный 2 4" xfId="39" xr:uid="{DCDFA925-ECC6-497E-A159-3C3F6B10579F}"/>
    <cellStyle name="Обычный 2 5" xfId="50" xr:uid="{3B5F8FFD-4D30-448E-AF5B-5B5491EA63B6}"/>
    <cellStyle name="Обычный 3" xfId="3" xr:uid="{00000000-0005-0000-0000-000003000000}"/>
    <cellStyle name="Обычный 3 2" xfId="11" xr:uid="{4BCA446C-3804-4811-81AF-6511C87116A1}"/>
    <cellStyle name="Обычный 3 2 2" xfId="23" xr:uid="{51CE14D8-D508-4EC3-925F-9E0013BBBA7C}"/>
    <cellStyle name="Обычный 3 3" xfId="10" xr:uid="{0A85319A-31BF-4CE5-8CB4-65AECBAF52DC}"/>
    <cellStyle name="Обычный 3 3 2" xfId="46" xr:uid="{B729AB4F-F804-49FF-9FE4-77C471D2D6A8}"/>
    <cellStyle name="Обычный 3 4" xfId="22" xr:uid="{5D5FEA87-1736-4760-9729-802186B9B7DF}"/>
    <cellStyle name="Обычный 4" xfId="8" xr:uid="{5DA3E691-FE91-4339-AA94-036D0EA50782}"/>
    <cellStyle name="Обычный 4 2" xfId="44" xr:uid="{2B2024C6-2D0E-4D61-A156-D054119D1D2A}"/>
    <cellStyle name="Обычный 5" xfId="9" xr:uid="{FE8E8D3A-A8A2-405B-BB7F-CC221A099985}"/>
    <cellStyle name="Обычный 5 2" xfId="13" xr:uid="{2005EC16-083E-49AD-936D-87077B79E0DB}"/>
    <cellStyle name="Обычный 5 2 2" xfId="14" xr:uid="{F77053A4-5F21-4E64-9BFD-00C3EA85CA39}"/>
    <cellStyle name="Обычный 5 2 2 2" xfId="26" xr:uid="{ED74B448-A52D-4309-9D2B-A2A41A38620F}"/>
    <cellStyle name="Обычный 5 2 3" xfId="15" xr:uid="{6B3A4E96-A852-4F79-A7A2-FAE0F038A4DF}"/>
    <cellStyle name="Обычный 5 2 3 2" xfId="17" xr:uid="{46154BFF-C0FF-43EF-959F-24EDD45D6993}"/>
    <cellStyle name="Обычный 5 2 3 2 2" xfId="18" xr:uid="{4A2AADC0-34E8-4206-9509-CD1B6E5851E9}"/>
    <cellStyle name="Обычный 5 2 3 2 2 2" xfId="31" xr:uid="{F3754E0A-6DF5-4BC3-925F-29686B8B48E3}"/>
    <cellStyle name="Обычный 5 2 3 2 2 3" xfId="21" xr:uid="{55CD3501-9866-42C5-9242-954C54AD32BF}"/>
    <cellStyle name="Обычный 5 2 3 2 3" xfId="28" xr:uid="{9A16602D-48BF-49BB-8494-BDEA0AD94CA2}"/>
    <cellStyle name="Обычный 5 2 3 3" xfId="27" xr:uid="{8549065D-49A7-46C0-A5AF-8C68375B2F42}"/>
    <cellStyle name="Обычный 5 2 4" xfId="16" xr:uid="{42EB4BD7-B338-4593-9FFC-3B540272DDDA}"/>
    <cellStyle name="Обычный 5 2 4 2" xfId="29" xr:uid="{E3D1EC2A-5270-4CFB-8315-A6C92CD3E0CF}"/>
    <cellStyle name="Обычный 5 2 5" xfId="25" xr:uid="{6BE5AD57-E638-4FD6-AD2D-D2C47CD88F07}"/>
    <cellStyle name="Обычный 5 2 5 2" xfId="19" xr:uid="{D9170A99-6233-4DB0-8F4D-56283C3C5AEE}"/>
    <cellStyle name="Обычный 5 3" xfId="24" xr:uid="{3236BFB2-760A-4974-9FEB-10A3A4BDFB8F}"/>
    <cellStyle name="Обычный 6" xfId="12" xr:uid="{89560A18-EC2E-40F9-9846-36C835CAC764}"/>
    <cellStyle name="Обычный 6 2" xfId="30" xr:uid="{F09ACF26-9053-4BE6-B749-B44D7F1C53D5}"/>
    <cellStyle name="Обычный 6 3" xfId="47" xr:uid="{FAF27C5B-E2C3-45F7-AF92-9668F3511BC9}"/>
    <cellStyle name="Обычный 7" xfId="4" xr:uid="{F8C989AE-7FD8-4703-B3E3-E1CF8DFDF7C2}"/>
    <cellStyle name="Обычный 7 2" xfId="48" xr:uid="{5EF084AF-2E38-421B-B877-52D584E068B1}"/>
    <cellStyle name="Обычный 8" xfId="49" xr:uid="{CAB49CB1-33B3-4219-B4E9-33D135E76A46}"/>
    <cellStyle name="Обычный 9" xfId="36" xr:uid="{6B37A8DA-41D6-459F-A2FA-BBC88A768483}"/>
    <cellStyle name="Стиль 1" xfId="20" xr:uid="{E7F79909-14D7-4984-B928-DFA1A80AD7F5}"/>
    <cellStyle name="Финансовый 2" xfId="6" xr:uid="{E3546A59-A49D-45CF-A527-A0D555FF88F7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contract/contractCard/payment-info-and-target-of-order.html?reestrNumber=2272102605525000136&amp;contractInfoId=97993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="90" zoomScaleNormal="90" workbookViewId="0">
      <selection activeCell="U4" sqref="U4"/>
    </sheetView>
  </sheetViews>
  <sheetFormatPr defaultRowHeight="12.75"/>
  <cols>
    <col min="1" max="1" width="5.42578125" style="1" customWidth="1"/>
    <col min="2" max="2" width="33.42578125" style="1" customWidth="1"/>
    <col min="3" max="3" width="7.28515625" style="1" customWidth="1"/>
    <col min="4" max="4" width="11.42578125" style="3" customWidth="1"/>
    <col min="5" max="7" width="15.5703125" style="2" customWidth="1"/>
    <col min="8" max="8" width="15.5703125" style="2" hidden="1" customWidth="1"/>
    <col min="9" max="10" width="12.5703125" style="2" hidden="1" customWidth="1"/>
    <col min="11" max="12" width="12.28515625" style="1" customWidth="1"/>
    <col min="13" max="13" width="12.5703125" style="1" customWidth="1"/>
    <col min="14" max="14" width="15.85546875" style="1" customWidth="1"/>
    <col min="15" max="16384" width="9.140625" style="1"/>
  </cols>
  <sheetData>
    <row r="1" spans="1:14" ht="29.2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1" t="s">
        <v>8</v>
      </c>
      <c r="N1" s="22"/>
    </row>
    <row r="2" spans="1:14" ht="37.5" customHeight="1">
      <c r="A2" s="25" t="s">
        <v>1</v>
      </c>
      <c r="B2" s="25" t="s">
        <v>7</v>
      </c>
      <c r="C2" s="25" t="s">
        <v>2</v>
      </c>
      <c r="D2" s="23" t="s">
        <v>3</v>
      </c>
      <c r="E2" s="25" t="s">
        <v>6</v>
      </c>
      <c r="F2" s="25"/>
      <c r="G2" s="25"/>
      <c r="H2" s="25"/>
      <c r="I2" s="25"/>
      <c r="J2" s="25"/>
      <c r="K2" s="25" t="s">
        <v>10</v>
      </c>
      <c r="L2" s="25" t="s">
        <v>19</v>
      </c>
      <c r="M2" s="25" t="s">
        <v>4</v>
      </c>
      <c r="N2" s="25" t="s">
        <v>9</v>
      </c>
    </row>
    <row r="3" spans="1:14" ht="71.25" customHeight="1">
      <c r="A3" s="26"/>
      <c r="B3" s="26"/>
      <c r="C3" s="26"/>
      <c r="D3" s="24"/>
      <c r="E3" s="16" t="s">
        <v>28</v>
      </c>
      <c r="F3" s="16" t="s">
        <v>29</v>
      </c>
      <c r="G3" s="16" t="s">
        <v>30</v>
      </c>
      <c r="H3" s="5" t="s">
        <v>20</v>
      </c>
      <c r="I3" s="4" t="s">
        <v>21</v>
      </c>
      <c r="J3" s="5"/>
      <c r="K3" s="25"/>
      <c r="L3" s="25"/>
      <c r="M3" s="25"/>
      <c r="N3" s="25"/>
    </row>
    <row r="4" spans="1:14" ht="42" customHeight="1">
      <c r="A4" s="6">
        <v>1</v>
      </c>
      <c r="B4" s="7" t="s">
        <v>22</v>
      </c>
      <c r="C4" s="15" t="s">
        <v>31</v>
      </c>
      <c r="D4" s="8">
        <v>15</v>
      </c>
      <c r="E4" s="9">
        <v>166650</v>
      </c>
      <c r="F4" s="9">
        <v>183315</v>
      </c>
      <c r="G4" s="9">
        <v>174982.5</v>
      </c>
      <c r="H4" s="9"/>
      <c r="I4" s="9"/>
      <c r="J4" s="9"/>
      <c r="K4" s="10">
        <f>ROUND((MIN(E4:J4)),2)</f>
        <v>166650</v>
      </c>
      <c r="L4" s="11">
        <f>_xlfn.STDEV.S(E4:H4)</f>
        <v>8332.5</v>
      </c>
      <c r="M4" s="12">
        <f>_xlfn.STDEV.S(E4:J4)*100/K4</f>
        <v>5</v>
      </c>
      <c r="N4" s="10">
        <f>ROUND((K4*D4),2)</f>
        <v>2499750</v>
      </c>
    </row>
    <row r="5" spans="1:14" ht="38.25">
      <c r="A5" s="6">
        <v>2</v>
      </c>
      <c r="B5" s="7" t="s">
        <v>23</v>
      </c>
      <c r="C5" s="15" t="s">
        <v>31</v>
      </c>
      <c r="D5" s="8">
        <v>20</v>
      </c>
      <c r="E5" s="9">
        <v>138500</v>
      </c>
      <c r="F5" s="9">
        <v>152350</v>
      </c>
      <c r="G5" s="9">
        <v>145425</v>
      </c>
      <c r="H5" s="9"/>
      <c r="I5" s="9"/>
      <c r="J5" s="9"/>
      <c r="K5" s="10">
        <f t="shared" ref="K5:K8" si="0">ROUND((MIN(E5:J5)),2)</f>
        <v>138500</v>
      </c>
      <c r="L5" s="11">
        <f t="shared" ref="L5:L8" si="1">_xlfn.STDEV.S(E5:H5)</f>
        <v>6925</v>
      </c>
      <c r="M5" s="12">
        <f t="shared" ref="M5:M8" si="2">_xlfn.STDEV.S(E5:J5)*100/K5</f>
        <v>5</v>
      </c>
      <c r="N5" s="10">
        <f t="shared" ref="N5:N8" si="3">ROUND((K5*D5),2)</f>
        <v>2770000</v>
      </c>
    </row>
    <row r="6" spans="1:14" ht="25.5">
      <c r="A6" s="6">
        <v>3</v>
      </c>
      <c r="B6" s="7" t="s">
        <v>24</v>
      </c>
      <c r="C6" s="15" t="s">
        <v>31</v>
      </c>
      <c r="D6" s="8">
        <v>10</v>
      </c>
      <c r="E6" s="9">
        <v>166650</v>
      </c>
      <c r="F6" s="9">
        <v>183315</v>
      </c>
      <c r="G6" s="9">
        <v>174982.5</v>
      </c>
      <c r="H6" s="9"/>
      <c r="I6" s="9"/>
      <c r="J6" s="9"/>
      <c r="K6" s="10">
        <f t="shared" si="0"/>
        <v>166650</v>
      </c>
      <c r="L6" s="11">
        <f t="shared" si="1"/>
        <v>8332.5</v>
      </c>
      <c r="M6" s="12">
        <f t="shared" si="2"/>
        <v>5</v>
      </c>
      <c r="N6" s="10">
        <f t="shared" si="3"/>
        <v>1666500</v>
      </c>
    </row>
    <row r="7" spans="1:14" ht="51">
      <c r="A7" s="6">
        <v>4</v>
      </c>
      <c r="B7" s="7" t="s">
        <v>25</v>
      </c>
      <c r="C7" s="15" t="s">
        <v>31</v>
      </c>
      <c r="D7" s="8">
        <v>10</v>
      </c>
      <c r="E7" s="9">
        <v>239500</v>
      </c>
      <c r="F7" s="9">
        <v>263450</v>
      </c>
      <c r="G7" s="9">
        <v>251475</v>
      </c>
      <c r="H7" s="9"/>
      <c r="I7" s="9"/>
      <c r="J7" s="9"/>
      <c r="K7" s="10">
        <f t="shared" si="0"/>
        <v>239500</v>
      </c>
      <c r="L7" s="11">
        <f t="shared" si="1"/>
        <v>11975</v>
      </c>
      <c r="M7" s="12">
        <f t="shared" si="2"/>
        <v>5</v>
      </c>
      <c r="N7" s="10">
        <f t="shared" si="3"/>
        <v>2395000</v>
      </c>
    </row>
    <row r="8" spans="1:14" ht="25.5">
      <c r="A8" s="6">
        <v>5</v>
      </c>
      <c r="B8" s="7" t="s">
        <v>26</v>
      </c>
      <c r="C8" s="15" t="s">
        <v>31</v>
      </c>
      <c r="D8" s="8">
        <v>2</v>
      </c>
      <c r="E8" s="9">
        <v>233200</v>
      </c>
      <c r="F8" s="9">
        <v>256520</v>
      </c>
      <c r="G8" s="9">
        <v>244860</v>
      </c>
      <c r="H8" s="9"/>
      <c r="I8" s="9"/>
      <c r="J8" s="9"/>
      <c r="K8" s="10">
        <f t="shared" si="0"/>
        <v>233200</v>
      </c>
      <c r="L8" s="11">
        <f t="shared" si="1"/>
        <v>11660</v>
      </c>
      <c r="M8" s="12">
        <f t="shared" si="2"/>
        <v>5</v>
      </c>
      <c r="N8" s="10">
        <f t="shared" si="3"/>
        <v>466400</v>
      </c>
    </row>
    <row r="9" spans="1:14">
      <c r="A9" s="27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13">
        <f>SUM(N4:N8)</f>
        <v>9797650</v>
      </c>
    </row>
    <row r="10" spans="1:14" ht="63" customHeight="1">
      <c r="A10" s="20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27" customHeight="1">
      <c r="A11" s="18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65.25" customHeight="1">
      <c r="A12" s="18" t="s">
        <v>18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8" customHeight="1">
      <c r="A13" s="17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5" customHeight="1">
      <c r="A14" s="17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5" customHeight="1">
      <c r="A15" s="17" t="s">
        <v>13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39.75" customHeight="1">
      <c r="A16" s="18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customHeight="1">
      <c r="A17" s="17" t="s">
        <v>15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5" customHeight="1">
      <c r="A18" s="17" t="s">
        <v>16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25.5" customHeight="1"/>
    <row r="20" spans="1:14">
      <c r="E20" s="14"/>
      <c r="F20" s="14"/>
      <c r="G20" s="14"/>
      <c r="H20" s="3"/>
      <c r="I20" s="3"/>
      <c r="J20" s="3"/>
      <c r="K20" s="3"/>
    </row>
  </sheetData>
  <mergeCells count="21">
    <mergeCell ref="A1:L1"/>
    <mergeCell ref="A10:N10"/>
    <mergeCell ref="A11:N11"/>
    <mergeCell ref="A12:N12"/>
    <mergeCell ref="A13:N13"/>
    <mergeCell ref="M1:N1"/>
    <mergeCell ref="D2:D3"/>
    <mergeCell ref="C2:C3"/>
    <mergeCell ref="A9:M9"/>
    <mergeCell ref="K2:K3"/>
    <mergeCell ref="M2:M3"/>
    <mergeCell ref="N2:N3"/>
    <mergeCell ref="A2:A3"/>
    <mergeCell ref="B2:B3"/>
    <mergeCell ref="E2:J2"/>
    <mergeCell ref="L2:L3"/>
    <mergeCell ref="A14:N14"/>
    <mergeCell ref="A15:N15"/>
    <mergeCell ref="A16:N16"/>
    <mergeCell ref="A17:N17"/>
    <mergeCell ref="A18:N18"/>
  </mergeCells>
  <phoneticPr fontId="21" type="noConversion"/>
  <conditionalFormatting sqref="M4:M8">
    <cfRule type="cellIs" dxfId="0" priority="1" stopIfTrue="1" operator="greaterThan">
      <formula>33</formula>
    </cfRule>
  </conditionalFormatting>
  <hyperlinks>
    <hyperlink ref="I3" r:id="rId1" xr:uid="{05B574E4-0F50-40E6-868F-DFB6633FF5DE}"/>
  </hyperlinks>
  <pageMargins left="0.31496062992125984" right="0.31496062992125984" top="0.55118110236220474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2026-06-10T09:50:05Z</dcterms:modified>
</cp:coreProperties>
</file>