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9179769-A4BC-4C80-B793-4B52D2531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" l="1"/>
  <c r="P7" i="1"/>
  <c r="M7" i="1" l="1"/>
  <c r="Q7" i="1" s="1"/>
  <c r="L7" i="1"/>
  <c r="R7" i="1" l="1"/>
  <c r="R8" i="1" s="1"/>
  <c r="L15" i="1" l="1"/>
</calcChain>
</file>

<file path=xl/sharedStrings.xml><?xml version="1.0" encoding="utf-8"?>
<sst xmlns="http://schemas.openxmlformats.org/spreadsheetml/2006/main" count="56" uniqueCount="42">
  <si>
    <t xml:space="preserve">МНН </t>
  </si>
  <si>
    <t>Основные характеристики объекта закупки</t>
  </si>
  <si>
    <t>Ед. изм.</t>
  </si>
  <si>
    <r>
      <t xml:space="preserve">Цены поставщиков (исполнителей, подрядчиков) </t>
    </r>
    <r>
      <rPr>
        <b/>
        <sz val="10"/>
        <rFont val="Liberation Serif"/>
        <family val="1"/>
        <charset val="204"/>
      </rPr>
      <t>за единицу товара (работы, услуги)</t>
    </r>
    <r>
      <rPr>
        <sz val="10"/>
        <rFont val="Liberation Serif"/>
        <family val="1"/>
        <charset val="204"/>
      </rPr>
      <t>, рублей</t>
    </r>
  </si>
  <si>
    <t>Однородность совокупности значений цен, используемых в расчете НМЦД</t>
  </si>
  <si>
    <t xml:space="preserve">Коэффициент вариации цен V (%) 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</si>
  <si>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</si>
  <si>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</si>
  <si>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http://grls.rosminzdrav.ru/PriceLims.aspx Предельная цена без НДС и без оптовой надбаки, руб.</t>
  </si>
  <si>
    <t>http://grls.rosminzdrav.ru/PriceLims.aspx Предельная цена с учетом НДС и оптовой надбавки, руб.</t>
  </si>
  <si>
    <t xml:space="preserve">Цена за ед.изм.  (руб.)*  </t>
  </si>
  <si>
    <t>Итого (руб.)</t>
  </si>
  <si>
    <t>ИТОГО</t>
  </si>
  <si>
    <t>*</t>
  </si>
  <si>
    <t>Коэффициент вариации не превышает 33%, что свидетельствует об однородности совокупности значений</t>
  </si>
  <si>
    <t xml:space="preserve">Дата подготовки обоснования НМЦД: </t>
  </si>
  <si>
    <t>№</t>
  </si>
  <si>
    <t>Цена за ед. изм.</t>
  </si>
  <si>
    <t>Источник информации</t>
  </si>
  <si>
    <t>Кол-во</t>
  </si>
  <si>
    <t>Реестровые номера контрактов</t>
  </si>
  <si>
    <t xml:space="preserve">НМЦД, определяемая смешанным методом </t>
  </si>
  <si>
    <t xml:space="preserve">  «Обоснование начальной (максимальной) цены договора, начальных цен единиц товара, работы, услуги» </t>
  </si>
  <si>
    <t xml:space="preserve">Решение о начальной (максимальной) цене договора - Расчет НМЦД сделан по наименьшему ценовому предложению 
</t>
  </si>
  <si>
    <t>В ходе проведенного анализа рынка  в расчет за единицу лекарственного препарата взята средняя цена, рассчитанная  на основании реестра контрактов и с учетом предложения поставщиков с учетом с условий планируемой закупки,  а также с учетом сопоставимых с условиями планируемой закупки коммерческих и финансовых условий поставок товаров.</t>
  </si>
  <si>
    <t xml:space="preserve">Приложение 4 
к документации об открытом  саукционе в электронной форме 
</t>
  </si>
  <si>
    <t xml:space="preserve">Расчет НМЦД сделан по наименьшему значению цены за единицу лекарственного препарата, рассчитаному с использованием метода анализа рынка и применением тарифного метода.                
</t>
  </si>
  <si>
    <t>Цены из коммерческих предложеий поставщиков не участвуют в расчете с целью предупреждения завышения цен на товар.</t>
  </si>
  <si>
    <t>Расчет начальной (максимальной) цены договора произведен в соответствии с пунктом 1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</t>
  </si>
  <si>
    <t>упак</t>
  </si>
  <si>
    <t>Источник информации № 1 КП</t>
  </si>
  <si>
    <t>Источник информации №  4 Реестр</t>
  </si>
  <si>
    <t>Источник информации №  5 Реестр</t>
  </si>
  <si>
    <t>Источник информации №  6 Реестр</t>
  </si>
  <si>
    <t>Тезепелумаб</t>
  </si>
  <si>
    <t>раствор для подкожного введения, 110 мг/мл, 1.91 мл - шприц-ручка (1)  - пачка картонная</t>
  </si>
  <si>
    <t>Источник информации № 2 КП</t>
  </si>
  <si>
    <t>Источник информации № 3 КП</t>
  </si>
  <si>
    <t>https://zakupki.gov.ru/epz/contract/contractCard/common-info.html?reestrNumber=1666302589025000362</t>
  </si>
  <si>
    <t>https://zakupki.gov.ru/epz/contract/contractCard/common-info.html?reestrNumber=3666100224825000151</t>
  </si>
  <si>
    <t>https://zakupki.gov.ru/epz/contract/contractCard/common-info.html?reestrNumber=2771433860925004077</t>
  </si>
  <si>
    <t>1666302589025000362 / 3666100224825000151 / 2771433860925004077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</si>
</sst>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sz val="10"/>
      <color theme="1"/>
      <name val="Liberation Serif"/>
      <family val="1"/>
      <charset val="204"/>
    </font>
    <font>
      <i/>
      <sz val="10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b/>
      <sz val="10"/>
      <color theme="1"/>
      <name val="Liberation Serif"/>
      <family val="1"/>
      <charset val="204"/>
    </font>
    <font>
      <b/>
      <sz val="10"/>
      <color rgb="FFFF0000"/>
      <name val="Liberation Serif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9"/>
      <name val="Liberation Serif"/>
      <family val="1"/>
      <charset val="204"/>
    </font>
    <font>
      <sz val="10"/>
      <color rgb="FF7030A0"/>
      <name val="Liberation Serif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4" fillId="0" borderId="0"/>
    <xf numFmtId="0" fontId="18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/>
    </xf>
    <xf numFmtId="0" fontId="12" fillId="0" borderId="0" xfId="0" applyFont="1"/>
    <xf numFmtId="10" fontId="2" fillId="0" borderId="0" xfId="0" applyNumberFormat="1" applyFont="1" applyFill="1" applyBorder="1" applyAlignment="1">
      <alignment horizontal="center" vertical="center" wrapText="1"/>
    </xf>
    <xf numFmtId="164" fontId="2" fillId="0" borderId="1" xfId="1" applyFont="1" applyBorder="1"/>
    <xf numFmtId="0" fontId="7" fillId="0" borderId="0" xfId="0" applyFont="1" applyAlignment="1">
      <alignment vertical="top"/>
    </xf>
    <xf numFmtId="0" fontId="16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/>
    </xf>
    <xf numFmtId="4" fontId="12" fillId="0" borderId="0" xfId="0" applyNumberFormat="1" applyFont="1" applyBorder="1" applyAlignment="1">
      <alignment horizontal="center" vertical="top" wrapText="1"/>
    </xf>
    <xf numFmtId="4" fontId="12" fillId="0" borderId="0" xfId="0" applyNumberFormat="1" applyFont="1" applyFill="1" applyBorder="1" applyAlignment="1">
      <alignment horizontal="center" vertical="top" wrapText="1"/>
    </xf>
    <xf numFmtId="4" fontId="12" fillId="0" borderId="0" xfId="0" applyNumberFormat="1" applyFont="1" applyBorder="1" applyAlignment="1">
      <alignment horizontal="center" vertical="top"/>
    </xf>
    <xf numFmtId="4" fontId="16" fillId="0" borderId="0" xfId="0" applyNumberFormat="1" applyFont="1" applyBorder="1" applyAlignment="1">
      <alignment horizontal="center" vertical="top" wrapText="1"/>
    </xf>
    <xf numFmtId="4" fontId="16" fillId="0" borderId="0" xfId="0" applyNumberFormat="1" applyFont="1" applyBorder="1" applyAlignment="1">
      <alignment horizontal="center" vertical="top"/>
    </xf>
    <xf numFmtId="0" fontId="12" fillId="0" borderId="0" xfId="0" applyFont="1" applyBorder="1"/>
    <xf numFmtId="0" fontId="7" fillId="0" borderId="0" xfId="0" applyFont="1" applyFill="1" applyBorder="1" applyAlignment="1">
      <alignment wrapText="1"/>
    </xf>
    <xf numFmtId="4" fontId="7" fillId="0" borderId="0" xfId="0" applyNumberFormat="1" applyFont="1" applyBorder="1" applyAlignment="1">
      <alignment wrapText="1"/>
    </xf>
    <xf numFmtId="0" fontId="6" fillId="0" borderId="0" xfId="0" applyFont="1" applyFill="1"/>
    <xf numFmtId="4" fontId="6" fillId="0" borderId="0" xfId="0" applyNumberFormat="1" applyFont="1" applyFill="1"/>
    <xf numFmtId="4" fontId="6" fillId="0" borderId="0" xfId="0" applyNumberFormat="1" applyFont="1"/>
    <xf numFmtId="0" fontId="6" fillId="0" borderId="0" xfId="0" applyFont="1"/>
    <xf numFmtId="14" fontId="2" fillId="0" borderId="0" xfId="0" applyNumberFormat="1" applyFont="1" applyFill="1"/>
    <xf numFmtId="14" fontId="12" fillId="0" borderId="0" xfId="0" applyNumberFormat="1" applyFont="1"/>
    <xf numFmtId="0" fontId="19" fillId="0" borderId="1" xfId="0" applyFont="1" applyBorder="1" applyAlignment="1">
      <alignment horizontal="center" vertical="center"/>
    </xf>
    <xf numFmtId="0" fontId="13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2" fontId="20" fillId="0" borderId="0" xfId="0" applyNumberFormat="1" applyFont="1"/>
    <xf numFmtId="2" fontId="7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6" fillId="0" borderId="3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4" fontId="15" fillId="0" borderId="0" xfId="0" applyNumberFormat="1" applyFont="1" applyFill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/>
    </xf>
    <xf numFmtId="0" fontId="13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18" fillId="0" borderId="1" xfId="3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 xr:uid="{00000000-0005-0000-0000-000002000000}"/>
    <cellStyle name="Финансовый" xfId="1" builtinId="3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4</xdr:row>
      <xdr:rowOff>771525</xdr:rowOff>
    </xdr:from>
    <xdr:to>
      <xdr:col>11</xdr:col>
      <xdr:colOff>771525</xdr:colOff>
      <xdr:row>4</xdr:row>
      <xdr:rowOff>1095375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15150" y="1943100"/>
          <a:ext cx="7143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3</xdr:row>
      <xdr:rowOff>495300</xdr:rowOff>
    </xdr:from>
    <xdr:to>
      <xdr:col>14</xdr:col>
      <xdr:colOff>2116</xdr:colOff>
      <xdr:row>3</xdr:row>
      <xdr:rowOff>495300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67750" y="1171575"/>
          <a:ext cx="1068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438150</xdr:colOff>
      <xdr:row>3</xdr:row>
      <xdr:rowOff>495300</xdr:rowOff>
    </xdr:from>
    <xdr:to>
      <xdr:col>13</xdr:col>
      <xdr:colOff>590550</xdr:colOff>
      <xdr:row>3</xdr:row>
      <xdr:rowOff>495300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858250" y="11715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104775</xdr:colOff>
      <xdr:row>4</xdr:row>
      <xdr:rowOff>1828800</xdr:rowOff>
    </xdr:from>
    <xdr:ext cx="1266825" cy="45720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24875" y="30003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twoCellAnchor>
    <xdr:from>
      <xdr:col>12</xdr:col>
      <xdr:colOff>751416</xdr:colOff>
      <xdr:row>4</xdr:row>
      <xdr:rowOff>2534541</xdr:rowOff>
    </xdr:from>
    <xdr:to>
      <xdr:col>13</xdr:col>
      <xdr:colOff>1066799</xdr:colOff>
      <xdr:row>4</xdr:row>
      <xdr:rowOff>2872317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37333" y="3614041"/>
          <a:ext cx="1077383" cy="337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247650</xdr:colOff>
      <xdr:row>4</xdr:row>
      <xdr:rowOff>2009775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667750" y="318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13</xdr:col>
      <xdr:colOff>35983</xdr:colOff>
      <xdr:row>4</xdr:row>
      <xdr:rowOff>2185457</xdr:rowOff>
    </xdr:from>
    <xdr:to>
      <xdr:col>13</xdr:col>
      <xdr:colOff>188383</xdr:colOff>
      <xdr:row>4</xdr:row>
      <xdr:rowOff>2423582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16900" y="3317874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104775</xdr:colOff>
      <xdr:row>5</xdr:row>
      <xdr:rowOff>1828800</xdr:rowOff>
    </xdr:from>
    <xdr:ext cx="1266825" cy="4572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0883A2-A48E-4E88-B86E-77A49EBB979E}"/>
            </a:ext>
          </a:extLst>
        </xdr:cNvPr>
        <xdr:cNvSpPr txBox="1"/>
      </xdr:nvSpPr>
      <xdr:spPr>
        <a:xfrm>
          <a:off x="12286192" y="2457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247650</xdr:colOff>
      <xdr:row>5</xdr:row>
      <xdr:rowOff>2009775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71B5626-7BB3-4369-A5D5-7FFCB7B93545}"/>
            </a:ext>
          </a:extLst>
        </xdr:cNvPr>
        <xdr:cNvSpPr txBox="1"/>
      </xdr:nvSpPr>
      <xdr:spPr>
        <a:xfrm>
          <a:off x="12429067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common-info.html?reestrNumber=2771433860925004077" TargetMode="External"/><Relationship Id="rId2" Type="http://schemas.openxmlformats.org/officeDocument/2006/relationships/hyperlink" Target="https://zakupki.gov.ru/epz/contract/contractCard/common-info.html?reestrNumber=3666100224825000151" TargetMode="External"/><Relationship Id="rId1" Type="http://schemas.openxmlformats.org/officeDocument/2006/relationships/hyperlink" Target="https://zakupki.gov.ru/epz/contract/contractCard/common-info.html?reestrNumber=166630258902500036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1"/>
  <sheetViews>
    <sheetView tabSelected="1" topLeftCell="A4" zoomScale="90" zoomScaleNormal="90" workbookViewId="0">
      <selection activeCell="K17" sqref="K17"/>
    </sheetView>
  </sheetViews>
  <sheetFormatPr defaultRowHeight="15"/>
  <cols>
    <col min="1" max="1" width="4.42578125" customWidth="1"/>
    <col min="2" max="2" width="18.85546875" customWidth="1"/>
    <col min="3" max="3" width="48.28515625" customWidth="1"/>
    <col min="4" max="4" width="8" customWidth="1"/>
    <col min="5" max="5" width="9.7109375" customWidth="1"/>
    <col min="6" max="11" width="11.42578125" customWidth="1"/>
    <col min="12" max="12" width="13.42578125" customWidth="1"/>
    <col min="13" max="13" width="11.42578125" customWidth="1"/>
    <col min="14" max="14" width="16.140625" customWidth="1"/>
    <col min="15" max="16" width="11.42578125" customWidth="1"/>
    <col min="17" max="17" width="11.28515625" customWidth="1"/>
    <col min="18" max="18" width="15.28515625" customWidth="1"/>
    <col min="19" max="19" width="13.85546875" customWidth="1"/>
    <col min="20" max="20" width="15.28515625" customWidth="1"/>
    <col min="21" max="21" width="14.28515625" customWidth="1"/>
    <col min="22" max="22" width="14.42578125" customWidth="1"/>
  </cols>
  <sheetData>
    <row r="1" spans="1:22" ht="27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58" t="s">
        <v>25</v>
      </c>
      <c r="M1" s="58"/>
      <c r="N1" s="58"/>
      <c r="O1" s="58"/>
      <c r="P1" s="58"/>
      <c r="Q1" s="58"/>
      <c r="R1" s="58"/>
      <c r="S1" s="1"/>
      <c r="T1" s="1"/>
      <c r="U1" s="1"/>
      <c r="V1" s="1"/>
    </row>
    <row r="2" spans="1:22" ht="15.75">
      <c r="A2" s="1"/>
      <c r="B2" s="2"/>
      <c r="C2" s="63" t="s">
        <v>22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1"/>
      <c r="T2" s="1"/>
      <c r="U2" s="1"/>
      <c r="V2" s="1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9" customHeight="1">
      <c r="A4" s="48"/>
      <c r="B4" s="70" t="s">
        <v>0</v>
      </c>
      <c r="C4" s="70" t="s">
        <v>1</v>
      </c>
      <c r="D4" s="70" t="s">
        <v>2</v>
      </c>
      <c r="E4" s="70" t="s">
        <v>19</v>
      </c>
      <c r="F4" s="81" t="s">
        <v>3</v>
      </c>
      <c r="G4" s="82"/>
      <c r="H4" s="82"/>
      <c r="I4" s="82"/>
      <c r="J4" s="82"/>
      <c r="K4" s="83"/>
      <c r="L4" s="70" t="s">
        <v>4</v>
      </c>
      <c r="M4" s="70"/>
      <c r="N4" s="77" t="s">
        <v>21</v>
      </c>
      <c r="O4" s="77"/>
      <c r="P4" s="77"/>
      <c r="Q4" s="78"/>
      <c r="R4" s="78"/>
      <c r="S4" s="1"/>
      <c r="T4" s="1"/>
      <c r="U4" s="1"/>
      <c r="V4" s="1"/>
    </row>
    <row r="5" spans="1:22" ht="96" customHeight="1">
      <c r="A5" s="48"/>
      <c r="B5" s="70"/>
      <c r="C5" s="70"/>
      <c r="D5" s="70"/>
      <c r="E5" s="70"/>
      <c r="F5" s="3" t="s">
        <v>30</v>
      </c>
      <c r="G5" s="3" t="s">
        <v>36</v>
      </c>
      <c r="H5" s="3" t="s">
        <v>37</v>
      </c>
      <c r="I5" s="3" t="s">
        <v>31</v>
      </c>
      <c r="J5" s="3" t="s">
        <v>32</v>
      </c>
      <c r="K5" s="3" t="s">
        <v>33</v>
      </c>
      <c r="L5" s="4" t="s">
        <v>5</v>
      </c>
      <c r="M5" s="4" t="s">
        <v>6</v>
      </c>
      <c r="N5" s="4" t="s">
        <v>7</v>
      </c>
      <c r="O5" s="5" t="s">
        <v>8</v>
      </c>
      <c r="P5" s="5" t="s">
        <v>9</v>
      </c>
      <c r="Q5" s="38" t="s">
        <v>10</v>
      </c>
      <c r="R5" s="38" t="s">
        <v>11</v>
      </c>
      <c r="S5" s="6"/>
      <c r="U5" s="6"/>
      <c r="V5" s="6"/>
    </row>
    <row r="6" spans="1:22">
      <c r="A6" s="48"/>
      <c r="B6" s="56">
        <v>1</v>
      </c>
      <c r="C6" s="57">
        <v>2</v>
      </c>
      <c r="D6" s="8">
        <v>3</v>
      </c>
      <c r="E6" s="8">
        <v>4</v>
      </c>
      <c r="F6" s="9">
        <v>5</v>
      </c>
      <c r="G6" s="9">
        <v>6</v>
      </c>
      <c r="H6" s="7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8">
        <v>16</v>
      </c>
      <c r="R6" s="8">
        <v>17</v>
      </c>
      <c r="S6" s="1"/>
      <c r="T6" s="6"/>
      <c r="U6" s="1"/>
      <c r="V6" s="1"/>
    </row>
    <row r="7" spans="1:22" ht="54" customHeight="1">
      <c r="A7" s="48">
        <v>1</v>
      </c>
      <c r="B7" s="51" t="s">
        <v>34</v>
      </c>
      <c r="C7" s="51" t="s">
        <v>35</v>
      </c>
      <c r="D7" s="55" t="s">
        <v>29</v>
      </c>
      <c r="E7" s="49">
        <v>6</v>
      </c>
      <c r="F7" s="50">
        <v>55440</v>
      </c>
      <c r="G7" s="39">
        <v>56548.800000000003</v>
      </c>
      <c r="H7" s="39">
        <v>57103.199999999997</v>
      </c>
      <c r="I7" s="43">
        <v>55440</v>
      </c>
      <c r="J7" s="43">
        <v>55495</v>
      </c>
      <c r="K7" s="43">
        <v>52945.2</v>
      </c>
      <c r="L7" s="10">
        <f>STDEVA(F7:K7)/(SUM(F7:K7)/COUNTIF(F7:K7,"&gt;0"))</f>
        <v>2.5742489218844301E-2</v>
      </c>
      <c r="M7" s="11">
        <f>ROUND(AVERAGE(F7:K7),2)</f>
        <v>55495.37</v>
      </c>
      <c r="N7" s="12">
        <f>((E7/5)*(SUM(F7:J7)))</f>
        <v>336032.39999999997</v>
      </c>
      <c r="O7" s="39">
        <v>50400</v>
      </c>
      <c r="P7" s="39">
        <f>O7*1.1*1.14</f>
        <v>63201.600000000006</v>
      </c>
      <c r="Q7" s="13">
        <f>M7</f>
        <v>55495.37</v>
      </c>
      <c r="R7" s="14">
        <f t="shared" ref="R7" si="0">E7*Q7</f>
        <v>332972.22000000003</v>
      </c>
      <c r="S7" s="40"/>
      <c r="T7" s="40"/>
      <c r="U7" s="40"/>
      <c r="V7" s="16"/>
    </row>
    <row r="8" spans="1:22">
      <c r="A8" s="48"/>
      <c r="B8" s="71" t="s">
        <v>12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17">
        <f>SUM(R7:R7)</f>
        <v>332972.22000000003</v>
      </c>
      <c r="S8" s="1"/>
      <c r="T8" s="1"/>
      <c r="U8" s="1"/>
      <c r="V8" s="1"/>
    </row>
    <row r="9" spans="1:22" ht="26.25" customHeight="1">
      <c r="A9" s="48"/>
      <c r="B9" s="79" t="s">
        <v>13</v>
      </c>
      <c r="C9" s="72" t="s">
        <v>24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36"/>
      <c r="S9" s="18"/>
      <c r="T9" s="18"/>
      <c r="U9" s="18"/>
      <c r="V9" s="18"/>
    </row>
    <row r="10" spans="1:22" ht="24.75" customHeight="1">
      <c r="A10" s="48"/>
      <c r="B10" s="80"/>
      <c r="C10" s="76" t="s">
        <v>26</v>
      </c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37"/>
      <c r="S10" s="18"/>
      <c r="T10" s="18"/>
      <c r="U10" s="18"/>
      <c r="V10" s="18"/>
    </row>
    <row r="11" spans="1:22" ht="24.75" customHeight="1">
      <c r="A11" s="46"/>
      <c r="B11" s="47"/>
      <c r="C11" s="67" t="s">
        <v>27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9"/>
      <c r="R11" s="37"/>
      <c r="S11" s="18"/>
      <c r="T11" s="18"/>
      <c r="U11" s="18"/>
      <c r="V11" s="18"/>
    </row>
    <row r="12" spans="1:22" ht="17.25" customHeight="1">
      <c r="A12" s="15"/>
      <c r="B12" s="19"/>
      <c r="C12" s="19"/>
      <c r="D12" s="19"/>
      <c r="E12" s="19"/>
      <c r="F12" s="20"/>
      <c r="G12" s="20"/>
      <c r="H12" s="21"/>
      <c r="I12" s="22"/>
      <c r="J12" s="22"/>
      <c r="K12" s="22"/>
      <c r="L12" s="23"/>
      <c r="M12" s="24"/>
      <c r="N12" s="24"/>
      <c r="O12" s="24"/>
      <c r="P12" s="24"/>
      <c r="Q12" s="23"/>
      <c r="R12" s="25"/>
      <c r="S12" s="26"/>
      <c r="T12" s="15"/>
      <c r="U12" s="15"/>
      <c r="V12" s="15"/>
    </row>
    <row r="13" spans="1:22">
      <c r="A13" s="6"/>
      <c r="B13" s="61" t="s">
        <v>14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"/>
      <c r="U13" s="6"/>
      <c r="V13" s="6"/>
    </row>
    <row r="14" spans="1:22" ht="29.25" customHeight="1">
      <c r="A14" s="6"/>
      <c r="B14" s="64" t="s">
        <v>28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27"/>
      <c r="T14" s="6"/>
      <c r="U14" s="6"/>
      <c r="V14" s="6"/>
    </row>
    <row r="15" spans="1:22" ht="27" customHeight="1">
      <c r="A15" s="6"/>
      <c r="B15" s="65" t="s">
        <v>23</v>
      </c>
      <c r="C15" s="65"/>
      <c r="D15" s="65"/>
      <c r="E15" s="65"/>
      <c r="F15" s="65"/>
      <c r="G15" s="65"/>
      <c r="H15" s="65"/>
      <c r="I15" s="65"/>
      <c r="J15" s="44"/>
      <c r="K15" s="45"/>
      <c r="L15" s="66">
        <f>R8</f>
        <v>332972.22000000003</v>
      </c>
      <c r="M15" s="66"/>
      <c r="N15" s="60"/>
      <c r="O15" s="60"/>
      <c r="P15" s="60"/>
      <c r="Q15" s="60"/>
      <c r="R15" s="60"/>
      <c r="S15" s="28"/>
      <c r="T15" s="6"/>
      <c r="U15" s="6"/>
      <c r="V15" s="6"/>
    </row>
    <row r="16" spans="1:22">
      <c r="A16" s="6"/>
      <c r="B16" s="65"/>
      <c r="C16" s="65"/>
      <c r="D16" s="65"/>
      <c r="E16" s="65"/>
      <c r="F16" s="65"/>
      <c r="G16" s="65"/>
      <c r="H16" s="65"/>
      <c r="I16" s="65"/>
      <c r="J16" s="44"/>
      <c r="K16" s="45"/>
      <c r="L16" s="66"/>
      <c r="M16" s="66"/>
      <c r="N16" s="60"/>
      <c r="O16" s="60"/>
      <c r="P16" s="60"/>
      <c r="Q16" s="60"/>
      <c r="R16" s="60"/>
      <c r="S16" s="28"/>
      <c r="T16" s="41"/>
      <c r="U16" s="6"/>
      <c r="V16" s="6"/>
    </row>
    <row r="17" spans="1:22">
      <c r="A17" s="1"/>
      <c r="B17" s="29"/>
      <c r="C17" s="29"/>
      <c r="D17" s="29"/>
      <c r="E17" s="29"/>
      <c r="F17" s="30"/>
      <c r="G17" s="30"/>
      <c r="H17" s="30"/>
      <c r="I17" s="30"/>
      <c r="J17" s="30"/>
      <c r="K17" s="30"/>
      <c r="L17" s="31"/>
      <c r="M17" s="31"/>
      <c r="N17" s="31"/>
      <c r="O17" s="31"/>
      <c r="P17" s="31"/>
      <c r="Q17" s="31"/>
      <c r="R17" s="31"/>
      <c r="S17" s="31"/>
      <c r="T17" s="1"/>
      <c r="U17" s="1"/>
      <c r="V17" s="1"/>
    </row>
    <row r="18" spans="1:22">
      <c r="A18" s="1"/>
      <c r="B18" s="32" t="s">
        <v>15</v>
      </c>
      <c r="C18" s="32"/>
      <c r="D18" s="32"/>
      <c r="E18" s="32"/>
      <c r="F18" s="32"/>
      <c r="G18" s="32"/>
      <c r="H18" s="33">
        <v>46309</v>
      </c>
      <c r="I18" s="30"/>
      <c r="J18" s="30"/>
      <c r="K18" s="30"/>
      <c r="L18" s="31"/>
      <c r="M18" s="31"/>
      <c r="N18" s="31"/>
      <c r="O18" s="31"/>
      <c r="P18" s="31"/>
      <c r="Q18" s="31"/>
      <c r="R18" s="31"/>
      <c r="S18" s="31"/>
      <c r="T18" s="1"/>
      <c r="U18" s="1"/>
      <c r="V18" s="1"/>
    </row>
    <row r="19" spans="1:22">
      <c r="A19" s="1"/>
      <c r="B19" s="32"/>
      <c r="C19" s="32"/>
      <c r="D19" s="32"/>
      <c r="E19" s="32"/>
      <c r="F19" s="32"/>
      <c r="G19" s="32"/>
      <c r="H19" s="34"/>
      <c r="I19" s="30"/>
      <c r="J19" s="30"/>
      <c r="K19" s="30"/>
      <c r="L19" s="31"/>
      <c r="M19" s="31"/>
      <c r="N19" s="31"/>
      <c r="O19" s="31"/>
      <c r="P19" s="31"/>
      <c r="Q19" s="31"/>
      <c r="R19" s="31"/>
      <c r="S19" s="31"/>
      <c r="T19" s="1"/>
      <c r="U19" s="1"/>
      <c r="V19" s="1"/>
    </row>
    <row r="20" spans="1:22" ht="76.5" customHeight="1">
      <c r="A20" s="52" t="s">
        <v>16</v>
      </c>
      <c r="B20" s="53" t="s">
        <v>0</v>
      </c>
      <c r="C20" s="53" t="s">
        <v>1</v>
      </c>
      <c r="D20" s="53" t="s">
        <v>2</v>
      </c>
      <c r="E20" s="54" t="s">
        <v>17</v>
      </c>
      <c r="F20" s="59" t="s">
        <v>18</v>
      </c>
      <c r="G20" s="59"/>
      <c r="H20" s="54" t="s">
        <v>17</v>
      </c>
      <c r="I20" s="59" t="s">
        <v>18</v>
      </c>
      <c r="J20" s="59"/>
      <c r="K20" s="54" t="s">
        <v>17</v>
      </c>
      <c r="L20" s="62" t="s">
        <v>18</v>
      </c>
      <c r="M20" s="62"/>
      <c r="N20" s="54" t="s">
        <v>17</v>
      </c>
      <c r="O20" s="62" t="s">
        <v>18</v>
      </c>
      <c r="P20" s="62"/>
      <c r="Q20" s="54" t="s">
        <v>17</v>
      </c>
      <c r="R20" s="62" t="s">
        <v>18</v>
      </c>
      <c r="S20" s="62"/>
      <c r="T20" s="73" t="s">
        <v>20</v>
      </c>
      <c r="U20" s="73"/>
    </row>
    <row r="21" spans="1:22" ht="66" customHeight="1">
      <c r="A21" s="35">
        <v>1</v>
      </c>
      <c r="B21" s="51" t="s">
        <v>34</v>
      </c>
      <c r="C21" s="51" t="s">
        <v>35</v>
      </c>
      <c r="D21" s="42" t="s">
        <v>29</v>
      </c>
      <c r="E21" s="39">
        <v>55440</v>
      </c>
      <c r="F21" s="75" t="s">
        <v>38</v>
      </c>
      <c r="G21" s="75"/>
      <c r="H21" s="39">
        <v>55495</v>
      </c>
      <c r="I21" s="75" t="s">
        <v>39</v>
      </c>
      <c r="J21" s="75"/>
      <c r="K21" s="39">
        <v>52945.2</v>
      </c>
      <c r="L21" s="75" t="s">
        <v>40</v>
      </c>
      <c r="M21" s="75"/>
      <c r="N21" s="39"/>
      <c r="O21" s="75"/>
      <c r="P21" s="75"/>
      <c r="Q21" s="39"/>
      <c r="R21" s="75"/>
      <c r="S21" s="75"/>
      <c r="T21" s="74" t="s">
        <v>41</v>
      </c>
      <c r="U21" s="74"/>
    </row>
  </sheetData>
  <mergeCells count="31">
    <mergeCell ref="T20:U20"/>
    <mergeCell ref="B4:B5"/>
    <mergeCell ref="C4:C5"/>
    <mergeCell ref="D4:D5"/>
    <mergeCell ref="T21:U21"/>
    <mergeCell ref="R21:S21"/>
    <mergeCell ref="F21:G21"/>
    <mergeCell ref="I21:J21"/>
    <mergeCell ref="L21:M21"/>
    <mergeCell ref="O21:P21"/>
    <mergeCell ref="C10:Q10"/>
    <mergeCell ref="L4:M4"/>
    <mergeCell ref="N4:R4"/>
    <mergeCell ref="B9:B10"/>
    <mergeCell ref="F4:K4"/>
    <mergeCell ref="L1:R1"/>
    <mergeCell ref="F20:G20"/>
    <mergeCell ref="N15:R16"/>
    <mergeCell ref="I20:J20"/>
    <mergeCell ref="B13:S13"/>
    <mergeCell ref="L20:M20"/>
    <mergeCell ref="C2:R2"/>
    <mergeCell ref="B14:R14"/>
    <mergeCell ref="B15:I16"/>
    <mergeCell ref="L15:M16"/>
    <mergeCell ref="R20:S20"/>
    <mergeCell ref="C11:Q11"/>
    <mergeCell ref="O20:P20"/>
    <mergeCell ref="E4:E5"/>
    <mergeCell ref="B8:Q8"/>
    <mergeCell ref="C9:Q9"/>
  </mergeCells>
  <conditionalFormatting sqref="V7 L7">
    <cfRule type="cellIs" dxfId="1" priority="4" stopIfTrue="1" operator="greaterThan">
      <formula>0.33</formula>
    </cfRule>
  </conditionalFormatting>
  <conditionalFormatting sqref="V7 L7">
    <cfRule type="cellIs" dxfId="0" priority="3" stopIfTrue="1" operator="greaterThan">
      <formula>0.33</formula>
    </cfRule>
  </conditionalFormatting>
  <hyperlinks>
    <hyperlink ref="F21" r:id="rId1" xr:uid="{09570424-3C00-4C41-BB52-89DAF6CB452C}"/>
    <hyperlink ref="I21" r:id="rId2" xr:uid="{DA6D3174-566E-4446-8A9A-24BE48533D44}"/>
    <hyperlink ref="L21" r:id="rId3" xr:uid="{30FEFE4A-D11C-4C5A-A229-6DD2A785908C}"/>
  </hyperlinks>
  <pageMargins left="0" right="0" top="0" bottom="0" header="0.31496062992125984" footer="0.31496062992125984"/>
  <pageSetup paperSize="9" scale="49" fitToHeight="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2026-10-14T07:28:09Z</dcterms:modified>
</cp:coreProperties>
</file>