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247217E-B3C7-4D55-B979-5719CD2EB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" l="1"/>
  <c r="N7" i="1"/>
  <c r="L7" i="1"/>
  <c r="M7" i="1"/>
  <c r="Q7" i="1" s="1"/>
  <c r="R7" i="1" l="1"/>
  <c r="R8" i="1" l="1"/>
  <c r="L12" i="1" l="1"/>
</calcChain>
</file>

<file path=xl/sharedStrings.xml><?xml version="1.0" encoding="utf-8"?>
<sst xmlns="http://schemas.openxmlformats.org/spreadsheetml/2006/main" count="53" uniqueCount="39">
  <si>
    <t xml:space="preserve">МНН </t>
  </si>
  <si>
    <t>Основные характеристики объекта закупки</t>
  </si>
  <si>
    <t>Ед. изм.</t>
  </si>
  <si>
    <r>
      <t xml:space="preserve">Цены поставщиков (исполнителей, подрядчиков) </t>
    </r>
    <r>
      <rPr>
        <b/>
        <sz val="10"/>
        <rFont val="Liberation Serif"/>
        <family val="1"/>
        <charset val="204"/>
      </rPr>
      <t>за единицу товара (работы, услуги)</t>
    </r>
    <r>
      <rPr>
        <sz val="10"/>
        <rFont val="Liberation Serif"/>
        <family val="1"/>
        <charset val="204"/>
      </rPr>
      <t>, рублей</t>
    </r>
  </si>
  <si>
    <t>Однородность совокупности значений цен, используемых в расчете НМЦД</t>
  </si>
  <si>
    <t xml:space="preserve">Коэффициент вариации цен V (%) 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</si>
  <si>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</si>
  <si>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</si>
  <si>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http://grls.rosminzdrav.ru/PriceLims.aspx Предельная цена без НДС и без оптовой надбаки, руб.</t>
  </si>
  <si>
    <t>http://grls.rosminzdrav.ru/PriceLims.aspx Предельная цена с учетом НДС и оптовой надбавки, руб.</t>
  </si>
  <si>
    <t xml:space="preserve">Цена за ед.изм.  (руб.)*  </t>
  </si>
  <si>
    <t>Итого (руб.)</t>
  </si>
  <si>
    <t>ИТОГО</t>
  </si>
  <si>
    <t>Коэффициент вариации не превышает 33%, что свидетельствует об однородности совокупности значений</t>
  </si>
  <si>
    <t xml:space="preserve">Дата подготовки обоснования НМЦД: </t>
  </si>
  <si>
    <t>№</t>
  </si>
  <si>
    <t>Цена за ед. изм.</t>
  </si>
  <si>
    <t>Источник информации</t>
  </si>
  <si>
    <t>Кол-во</t>
  </si>
  <si>
    <t>Реестровые номера контрактов</t>
  </si>
  <si>
    <t xml:space="preserve">НМЦД, определяемая смешанным методом </t>
  </si>
  <si>
    <t xml:space="preserve">  «Обоснование начальной (максимальной) цены договора, начальных цен единиц товара, работы, услуги» </t>
  </si>
  <si>
    <t xml:space="preserve">Решение о начальной (максимальной) цене договора - Расчет НМЦД сделан по наименьшему ценовому предложению 
</t>
  </si>
  <si>
    <t>Расчет начальной (максимальной) цены договора произведен в соответствии с пунктом 1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</t>
  </si>
  <si>
    <t>упак</t>
  </si>
  <si>
    <t>Источник информации №  4 Реестр</t>
  </si>
  <si>
    <t>Источник информации №  5 Реестр</t>
  </si>
  <si>
    <t>Источник информации №  6 Реестр</t>
  </si>
  <si>
    <t>Источник информации № 1 Реестр</t>
  </si>
  <si>
    <t>Источник информации № 2 Реестр</t>
  </si>
  <si>
    <t>Источник информации №  3 Реестр</t>
  </si>
  <si>
    <t>Цертолизумаба пэгол</t>
  </si>
  <si>
    <t>раствор для подкожного введения, 200 мг/мл, 1 мл - шприцы (2)  / в комплекте салфетка (2)</t>
  </si>
  <si>
    <t>https://zakupki.gov.ru/epz/contract/contractCard/common-info.html?reestrNumber=1666001346225000499</t>
  </si>
  <si>
    <t>https://zakupki.gov.ru/epz/contract/contractCard/common-info.html?reestrNumber=1540601076026000473</t>
  </si>
  <si>
    <t>https://zakupki.gov.ru/epz/contract/contractCard/common-info.html?reestrNumber=2532104223426000349</t>
  </si>
  <si>
    <t>https://zakupki.gov.ru/epz/contract/contractCard/common-info.html?reestrNumber=3298300726826000184</t>
  </si>
  <si>
    <t>https://zakupki.gov.ru/epz/contract/contractCard/common-info.html?reestrNumber=2761013065226000519</t>
  </si>
  <si>
    <t>1666001346225000499 / 1540601076026000473 / 2532104223426000349 / 3298300726826000184 / 2761013065226000519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</si>
</sst>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i/>
      <sz val="10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sz val="8"/>
      <color theme="1"/>
      <name val="Times New Roman"/>
      <family val="2"/>
      <charset val="204"/>
    </font>
    <font>
      <b/>
      <sz val="10"/>
      <color theme="1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0" fontId="11" fillId="0" borderId="0" xfId="0" applyFont="1"/>
    <xf numFmtId="164" fontId="2" fillId="0" borderId="1" xfId="1" applyFont="1" applyBorder="1"/>
    <xf numFmtId="0" fontId="14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/>
    </xf>
    <xf numFmtId="4" fontId="11" fillId="0" borderId="0" xfId="0" applyNumberFormat="1" applyFont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horizontal="center" vertical="top" wrapText="1"/>
    </xf>
    <xf numFmtId="4" fontId="11" fillId="0" borderId="0" xfId="0" applyNumberFormat="1" applyFont="1" applyBorder="1" applyAlignment="1">
      <alignment horizontal="center" vertical="top"/>
    </xf>
    <xf numFmtId="4" fontId="14" fillId="0" borderId="0" xfId="0" applyNumberFormat="1" applyFont="1" applyBorder="1" applyAlignment="1">
      <alignment horizontal="center" vertical="top" wrapText="1"/>
    </xf>
    <xf numFmtId="4" fontId="14" fillId="0" borderId="0" xfId="0" applyNumberFormat="1" applyFont="1" applyBorder="1" applyAlignment="1">
      <alignment horizontal="center" vertical="top"/>
    </xf>
    <xf numFmtId="0" fontId="11" fillId="0" borderId="0" xfId="0" applyFont="1" applyBorder="1"/>
    <xf numFmtId="0" fontId="7" fillId="0" borderId="0" xfId="0" applyFont="1" applyFill="1" applyBorder="1" applyAlignment="1">
      <alignment wrapText="1"/>
    </xf>
    <xf numFmtId="4" fontId="7" fillId="0" borderId="0" xfId="0" applyNumberFormat="1" applyFont="1" applyBorder="1" applyAlignment="1">
      <alignment wrapText="1"/>
    </xf>
    <xf numFmtId="0" fontId="6" fillId="0" borderId="0" xfId="0" applyFont="1" applyFill="1"/>
    <xf numFmtId="4" fontId="6" fillId="0" borderId="0" xfId="0" applyNumberFormat="1" applyFont="1" applyFill="1"/>
    <xf numFmtId="4" fontId="6" fillId="0" borderId="0" xfId="0" applyNumberFormat="1" applyFont="1"/>
    <xf numFmtId="0" fontId="6" fillId="0" borderId="0" xfId="0" applyFont="1"/>
    <xf numFmtId="14" fontId="2" fillId="0" borderId="0" xfId="0" applyNumberFormat="1" applyFont="1" applyFill="1"/>
    <xf numFmtId="14" fontId="11" fillId="0" borderId="0" xfId="0" applyNumberFormat="1" applyFont="1"/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2" fontId="7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" fontId="13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16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Финансовый" xfId="1" builtinId="3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4</xdr:row>
      <xdr:rowOff>771525</xdr:rowOff>
    </xdr:from>
    <xdr:to>
      <xdr:col>11</xdr:col>
      <xdr:colOff>771525</xdr:colOff>
      <xdr:row>4</xdr:row>
      <xdr:rowOff>1095375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15150" y="1943100"/>
          <a:ext cx="7143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3</xdr:row>
      <xdr:rowOff>495300</xdr:rowOff>
    </xdr:from>
    <xdr:to>
      <xdr:col>14</xdr:col>
      <xdr:colOff>2116</xdr:colOff>
      <xdr:row>3</xdr:row>
      <xdr:rowOff>495300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67750" y="1171575"/>
          <a:ext cx="1068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438150</xdr:colOff>
      <xdr:row>3</xdr:row>
      <xdr:rowOff>495300</xdr:rowOff>
    </xdr:from>
    <xdr:to>
      <xdr:col>13</xdr:col>
      <xdr:colOff>590550</xdr:colOff>
      <xdr:row>3</xdr:row>
      <xdr:rowOff>495300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858250" y="11715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104775</xdr:colOff>
      <xdr:row>4</xdr:row>
      <xdr:rowOff>1828800</xdr:rowOff>
    </xdr:from>
    <xdr:ext cx="1266825" cy="4572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24875" y="30003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12</xdr:col>
      <xdr:colOff>751416</xdr:colOff>
      <xdr:row>4</xdr:row>
      <xdr:rowOff>2534541</xdr:rowOff>
    </xdr:from>
    <xdr:to>
      <xdr:col>13</xdr:col>
      <xdr:colOff>1066799</xdr:colOff>
      <xdr:row>4</xdr:row>
      <xdr:rowOff>2872317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37333" y="3614041"/>
          <a:ext cx="1077383" cy="337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247650</xdr:colOff>
      <xdr:row>4</xdr:row>
      <xdr:rowOff>2009775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667750" y="31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13</xdr:col>
      <xdr:colOff>35983</xdr:colOff>
      <xdr:row>4</xdr:row>
      <xdr:rowOff>2185457</xdr:rowOff>
    </xdr:from>
    <xdr:to>
      <xdr:col>13</xdr:col>
      <xdr:colOff>188383</xdr:colOff>
      <xdr:row>4</xdr:row>
      <xdr:rowOff>2423582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16900" y="3317874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104775</xdr:colOff>
      <xdr:row>5</xdr:row>
      <xdr:rowOff>1828800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0883A2-A48E-4E88-B86E-77A49EBB979E}"/>
            </a:ext>
          </a:extLst>
        </xdr:cNvPr>
        <xdr:cNvSpPr txBox="1"/>
      </xdr:nvSpPr>
      <xdr:spPr>
        <a:xfrm>
          <a:off x="12286192" y="2457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71B5626-7BB3-4369-A5D5-7FFCB7B93545}"/>
            </a:ext>
          </a:extLst>
        </xdr:cNvPr>
        <xdr:cNvSpPr txBox="1"/>
      </xdr:nvSpPr>
      <xdr:spPr>
        <a:xfrm>
          <a:off x="12429067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532104223426000349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zakupki.gov.ru/epz/contract/contractCard/common-info.html?reestrNumber=1540601076026000473" TargetMode="External"/><Relationship Id="rId1" Type="http://schemas.openxmlformats.org/officeDocument/2006/relationships/hyperlink" Target="https://zakupki.gov.ru/epz/contract/contractCard/common-info.html?reestrNumber=166600134622500049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zakupki.gov.ru/epz/contract/contractCard/common-info.html?reestrNumber=2761013065226000519" TargetMode="External"/><Relationship Id="rId4" Type="http://schemas.openxmlformats.org/officeDocument/2006/relationships/hyperlink" Target="https://zakupki.gov.ru/epz/contract/contractCard/common-info.html?reestrNumber=3298300726826000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zoomScale="90" zoomScaleNormal="90" workbookViewId="0">
      <selection activeCell="B8" sqref="B8:Q8"/>
    </sheetView>
  </sheetViews>
  <sheetFormatPr defaultRowHeight="15"/>
  <cols>
    <col min="1" max="1" width="4.42578125" customWidth="1"/>
    <col min="2" max="2" width="18.85546875" customWidth="1"/>
    <col min="3" max="3" width="48.28515625" customWidth="1"/>
    <col min="4" max="4" width="8" customWidth="1"/>
    <col min="5" max="5" width="9.7109375" customWidth="1"/>
    <col min="6" max="11" width="11.42578125" customWidth="1"/>
    <col min="12" max="12" width="13.42578125" customWidth="1"/>
    <col min="13" max="13" width="11.42578125" customWidth="1"/>
    <col min="14" max="14" width="16.140625" customWidth="1"/>
    <col min="15" max="16" width="11.42578125" customWidth="1"/>
    <col min="17" max="17" width="11.28515625" customWidth="1"/>
    <col min="18" max="18" width="15.28515625" customWidth="1"/>
    <col min="19" max="19" width="13.85546875" customWidth="1"/>
    <col min="20" max="20" width="15.28515625" customWidth="1"/>
    <col min="21" max="21" width="14.28515625" customWidth="1"/>
    <col min="22" max="22" width="14.42578125" customWidth="1"/>
  </cols>
  <sheetData>
    <row r="1" spans="1:22" ht="27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1"/>
      <c r="M1" s="51"/>
      <c r="N1" s="51"/>
      <c r="O1" s="51"/>
      <c r="P1" s="51"/>
      <c r="Q1" s="51"/>
      <c r="R1" s="51"/>
      <c r="S1" s="1"/>
      <c r="T1" s="1"/>
      <c r="U1" s="1"/>
      <c r="V1" s="1"/>
    </row>
    <row r="2" spans="1:22" ht="15.75">
      <c r="A2" s="1"/>
      <c r="B2" s="2"/>
      <c r="C2" s="56" t="s">
        <v>21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1"/>
      <c r="T2" s="1"/>
      <c r="U2" s="1"/>
      <c r="V2" s="1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9" customHeight="1">
      <c r="A4" s="39"/>
      <c r="B4" s="60" t="s">
        <v>0</v>
      </c>
      <c r="C4" s="60" t="s">
        <v>1</v>
      </c>
      <c r="D4" s="60" t="s">
        <v>2</v>
      </c>
      <c r="E4" s="60" t="s">
        <v>18</v>
      </c>
      <c r="F4" s="67" t="s">
        <v>3</v>
      </c>
      <c r="G4" s="68"/>
      <c r="H4" s="68"/>
      <c r="I4" s="68"/>
      <c r="J4" s="68"/>
      <c r="K4" s="69"/>
      <c r="L4" s="60" t="s">
        <v>4</v>
      </c>
      <c r="M4" s="60"/>
      <c r="N4" s="65" t="s">
        <v>20</v>
      </c>
      <c r="O4" s="65"/>
      <c r="P4" s="65"/>
      <c r="Q4" s="66"/>
      <c r="R4" s="66"/>
      <c r="S4" s="1"/>
      <c r="T4" s="1"/>
      <c r="U4" s="1"/>
      <c r="V4" s="1"/>
    </row>
    <row r="5" spans="1:22" ht="96" customHeight="1">
      <c r="A5" s="39"/>
      <c r="B5" s="60"/>
      <c r="C5" s="60"/>
      <c r="D5" s="60"/>
      <c r="E5" s="60"/>
      <c r="F5" s="3" t="s">
        <v>28</v>
      </c>
      <c r="G5" s="3" t="s">
        <v>29</v>
      </c>
      <c r="H5" s="3" t="s">
        <v>30</v>
      </c>
      <c r="I5" s="3" t="s">
        <v>25</v>
      </c>
      <c r="J5" s="3" t="s">
        <v>26</v>
      </c>
      <c r="K5" s="3" t="s">
        <v>27</v>
      </c>
      <c r="L5" s="4" t="s">
        <v>5</v>
      </c>
      <c r="M5" s="4" t="s">
        <v>6</v>
      </c>
      <c r="N5" s="4" t="s">
        <v>7</v>
      </c>
      <c r="O5" s="5" t="s">
        <v>8</v>
      </c>
      <c r="P5" s="5" t="s">
        <v>9</v>
      </c>
      <c r="Q5" s="33" t="s">
        <v>10</v>
      </c>
      <c r="R5" s="33" t="s">
        <v>11</v>
      </c>
      <c r="S5" s="6"/>
      <c r="U5" s="6"/>
      <c r="V5" s="6"/>
    </row>
    <row r="6" spans="1:22">
      <c r="A6" s="39"/>
      <c r="B6" s="45">
        <v>1</v>
      </c>
      <c r="C6" s="46">
        <v>2</v>
      </c>
      <c r="D6" s="8">
        <v>3</v>
      </c>
      <c r="E6" s="8">
        <v>4</v>
      </c>
      <c r="F6" s="9">
        <v>5</v>
      </c>
      <c r="G6" s="9">
        <v>6</v>
      </c>
      <c r="H6" s="7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1"/>
      <c r="T6" s="6"/>
      <c r="U6" s="1"/>
      <c r="V6" s="1"/>
    </row>
    <row r="7" spans="1:22" ht="30">
      <c r="A7" s="39">
        <v>1</v>
      </c>
      <c r="B7" s="40" t="s">
        <v>31</v>
      </c>
      <c r="C7" s="40" t="s">
        <v>32</v>
      </c>
      <c r="D7" s="44" t="s">
        <v>24</v>
      </c>
      <c r="E7" s="46">
        <v>8</v>
      </c>
      <c r="F7" s="47">
        <v>48130.11</v>
      </c>
      <c r="G7" s="48">
        <v>51700</v>
      </c>
      <c r="H7" s="49">
        <v>50709.52</v>
      </c>
      <c r="I7" s="50">
        <v>51924.6</v>
      </c>
      <c r="J7" s="50">
        <v>48180.88</v>
      </c>
      <c r="K7" s="50"/>
      <c r="L7" s="10">
        <f>STDEVA(F7:K7)/(SUM(F7:K7)/COUNTIF(F7:K7,"&gt;0"))</f>
        <v>3.7079520732779356E-2</v>
      </c>
      <c r="M7" s="11">
        <f>ROUND(AVERAGE(F7:K7),2)</f>
        <v>50129.02</v>
      </c>
      <c r="N7" s="12">
        <f>((E7/4)*(SUM(F7:J7)))</f>
        <v>501290.22000000003</v>
      </c>
      <c r="O7" s="34">
        <v>45355.96</v>
      </c>
      <c r="P7" s="34">
        <f>O7*1.1*1.14</f>
        <v>56876.37384</v>
      </c>
      <c r="Q7" s="13">
        <f>M7</f>
        <v>50129.02</v>
      </c>
      <c r="R7" s="14">
        <f t="shared" ref="R7" si="0">E7*Q7</f>
        <v>401032.16</v>
      </c>
      <c r="S7" s="1"/>
      <c r="T7" s="6"/>
      <c r="U7" s="1"/>
      <c r="V7" s="1"/>
    </row>
    <row r="8" spans="1:22">
      <c r="A8" s="39"/>
      <c r="B8" s="61" t="s">
        <v>12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16">
        <f>SUM(R7:R7)</f>
        <v>401032.16</v>
      </c>
      <c r="S8" s="1"/>
      <c r="T8" s="1"/>
      <c r="U8" s="1"/>
      <c r="V8" s="1"/>
    </row>
    <row r="9" spans="1:22" ht="17.25" customHeight="1">
      <c r="A9" s="15"/>
      <c r="B9" s="17"/>
      <c r="C9" s="17"/>
      <c r="D9" s="17"/>
      <c r="E9" s="17"/>
      <c r="F9" s="18"/>
      <c r="G9" s="18"/>
      <c r="H9" s="19"/>
      <c r="I9" s="20"/>
      <c r="J9" s="20"/>
      <c r="K9" s="20"/>
      <c r="L9" s="21"/>
      <c r="M9" s="22"/>
      <c r="N9" s="22"/>
      <c r="O9" s="22"/>
      <c r="P9" s="22"/>
      <c r="Q9" s="21"/>
      <c r="R9" s="23"/>
      <c r="S9" s="24"/>
      <c r="T9" s="15"/>
      <c r="U9" s="15"/>
      <c r="V9" s="15"/>
    </row>
    <row r="10" spans="1:22">
      <c r="A10" s="6"/>
      <c r="B10" s="54" t="s">
        <v>13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6"/>
      <c r="U10" s="6"/>
      <c r="V10" s="6"/>
    </row>
    <row r="11" spans="1:22" ht="29.25" customHeight="1">
      <c r="A11" s="6"/>
      <c r="B11" s="57" t="s">
        <v>23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25"/>
      <c r="T11" s="6"/>
      <c r="U11" s="6"/>
      <c r="V11" s="6"/>
    </row>
    <row r="12" spans="1:22" ht="27" customHeight="1">
      <c r="A12" s="6"/>
      <c r="B12" s="58" t="s">
        <v>22</v>
      </c>
      <c r="C12" s="58"/>
      <c r="D12" s="58"/>
      <c r="E12" s="58"/>
      <c r="F12" s="58"/>
      <c r="G12" s="58"/>
      <c r="H12" s="58"/>
      <c r="I12" s="58"/>
      <c r="J12" s="37"/>
      <c r="K12" s="38"/>
      <c r="L12" s="59">
        <f>R8</f>
        <v>401032.16</v>
      </c>
      <c r="M12" s="59"/>
      <c r="N12" s="53"/>
      <c r="O12" s="53"/>
      <c r="P12" s="53"/>
      <c r="Q12" s="53"/>
      <c r="R12" s="53"/>
      <c r="S12" s="26"/>
      <c r="T12" s="6"/>
      <c r="U12" s="6"/>
      <c r="V12" s="6"/>
    </row>
    <row r="13" spans="1:22">
      <c r="A13" s="6"/>
      <c r="B13" s="58"/>
      <c r="C13" s="58"/>
      <c r="D13" s="58"/>
      <c r="E13" s="58"/>
      <c r="F13" s="58"/>
      <c r="G13" s="58"/>
      <c r="H13" s="58"/>
      <c r="I13" s="58"/>
      <c r="J13" s="37"/>
      <c r="K13" s="38"/>
      <c r="L13" s="59"/>
      <c r="M13" s="59"/>
      <c r="N13" s="53"/>
      <c r="O13" s="53"/>
      <c r="P13" s="53"/>
      <c r="Q13" s="53"/>
      <c r="R13" s="53"/>
      <c r="S13" s="26"/>
      <c r="T13" s="35"/>
      <c r="U13" s="6"/>
      <c r="V13" s="6"/>
    </row>
    <row r="14" spans="1:22">
      <c r="A14" s="1"/>
      <c r="B14" s="27"/>
      <c r="C14" s="27"/>
      <c r="D14" s="27"/>
      <c r="E14" s="27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29"/>
      <c r="T14" s="1"/>
      <c r="U14" s="1"/>
      <c r="V14" s="1"/>
    </row>
    <row r="15" spans="1:22">
      <c r="A15" s="1"/>
      <c r="B15" s="30" t="s">
        <v>14</v>
      </c>
      <c r="C15" s="30"/>
      <c r="D15" s="30"/>
      <c r="E15" s="30"/>
      <c r="F15" s="30"/>
      <c r="G15" s="30"/>
      <c r="H15" s="31">
        <v>46309</v>
      </c>
      <c r="I15" s="28"/>
      <c r="J15" s="28"/>
      <c r="K15" s="28"/>
      <c r="L15" s="29"/>
      <c r="M15" s="29"/>
      <c r="N15" s="29"/>
      <c r="O15" s="29"/>
      <c r="P15" s="29"/>
      <c r="Q15" s="29"/>
      <c r="R15" s="29"/>
      <c r="S15" s="29"/>
      <c r="T15" s="1"/>
      <c r="U15" s="1"/>
      <c r="V15" s="1"/>
    </row>
    <row r="16" spans="1:22">
      <c r="A16" s="1"/>
      <c r="B16" s="30"/>
      <c r="C16" s="30"/>
      <c r="D16" s="30"/>
      <c r="E16" s="30"/>
      <c r="F16" s="30"/>
      <c r="G16" s="30"/>
      <c r="H16" s="32"/>
      <c r="I16" s="28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1"/>
      <c r="U16" s="1"/>
      <c r="V16" s="1"/>
    </row>
    <row r="17" spans="1:21" ht="76.5" customHeight="1">
      <c r="A17" s="41" t="s">
        <v>15</v>
      </c>
      <c r="B17" s="42" t="s">
        <v>0</v>
      </c>
      <c r="C17" s="42" t="s">
        <v>1</v>
      </c>
      <c r="D17" s="42" t="s">
        <v>2</v>
      </c>
      <c r="E17" s="43" t="s">
        <v>16</v>
      </c>
      <c r="F17" s="52" t="s">
        <v>17</v>
      </c>
      <c r="G17" s="52"/>
      <c r="H17" s="43" t="s">
        <v>16</v>
      </c>
      <c r="I17" s="52" t="s">
        <v>17</v>
      </c>
      <c r="J17" s="52"/>
      <c r="K17" s="43" t="s">
        <v>16</v>
      </c>
      <c r="L17" s="55" t="s">
        <v>17</v>
      </c>
      <c r="M17" s="55"/>
      <c r="N17" s="43" t="s">
        <v>16</v>
      </c>
      <c r="O17" s="55" t="s">
        <v>17</v>
      </c>
      <c r="P17" s="55"/>
      <c r="Q17" s="43" t="s">
        <v>16</v>
      </c>
      <c r="R17" s="55" t="s">
        <v>17</v>
      </c>
      <c r="S17" s="55"/>
      <c r="T17" s="64" t="s">
        <v>19</v>
      </c>
      <c r="U17" s="64"/>
    </row>
    <row r="18" spans="1:21" ht="76.5" customHeight="1">
      <c r="A18" s="41">
        <v>1</v>
      </c>
      <c r="B18" s="40" t="s">
        <v>31</v>
      </c>
      <c r="C18" s="40" t="s">
        <v>32</v>
      </c>
      <c r="D18" s="36" t="s">
        <v>24</v>
      </c>
      <c r="E18" s="34">
        <v>48130.11</v>
      </c>
      <c r="F18" s="62" t="s">
        <v>33</v>
      </c>
      <c r="G18" s="62"/>
      <c r="H18" s="34">
        <v>51700</v>
      </c>
      <c r="I18" s="62" t="s">
        <v>34</v>
      </c>
      <c r="J18" s="62"/>
      <c r="K18" s="34">
        <v>50709.52</v>
      </c>
      <c r="L18" s="62" t="s">
        <v>35</v>
      </c>
      <c r="M18" s="62"/>
      <c r="N18" s="34">
        <v>51924.6</v>
      </c>
      <c r="O18" s="62" t="s">
        <v>36</v>
      </c>
      <c r="P18" s="62"/>
      <c r="Q18" s="34">
        <v>48180.88</v>
      </c>
      <c r="R18" s="62" t="s">
        <v>37</v>
      </c>
      <c r="S18" s="62"/>
      <c r="T18" s="63" t="s">
        <v>38</v>
      </c>
      <c r="U18" s="63"/>
    </row>
  </sheetData>
  <mergeCells count="27">
    <mergeCell ref="O18:P18"/>
    <mergeCell ref="R18:S18"/>
    <mergeCell ref="T18:U18"/>
    <mergeCell ref="T17:U17"/>
    <mergeCell ref="B4:B5"/>
    <mergeCell ref="C4:C5"/>
    <mergeCell ref="D4:D5"/>
    <mergeCell ref="L4:M4"/>
    <mergeCell ref="N4:R4"/>
    <mergeCell ref="F4:K4"/>
    <mergeCell ref="F18:G18"/>
    <mergeCell ref="I18:J18"/>
    <mergeCell ref="L18:M18"/>
    <mergeCell ref="L1:R1"/>
    <mergeCell ref="F17:G17"/>
    <mergeCell ref="N12:R13"/>
    <mergeCell ref="I17:J17"/>
    <mergeCell ref="B10:S10"/>
    <mergeCell ref="L17:M17"/>
    <mergeCell ref="C2:R2"/>
    <mergeCell ref="B11:R11"/>
    <mergeCell ref="B12:I13"/>
    <mergeCell ref="L12:M13"/>
    <mergeCell ref="R17:S17"/>
    <mergeCell ref="O17:P17"/>
    <mergeCell ref="E4:E5"/>
    <mergeCell ref="B8:Q8"/>
  </mergeCells>
  <conditionalFormatting sqref="L7">
    <cfRule type="cellIs" dxfId="1" priority="4" stopIfTrue="1" operator="greaterThan">
      <formula>0.33</formula>
    </cfRule>
  </conditionalFormatting>
  <conditionalFormatting sqref="L7">
    <cfRule type="cellIs" dxfId="0" priority="3" stopIfTrue="1" operator="greaterThan">
      <formula>0.33</formula>
    </cfRule>
  </conditionalFormatting>
  <hyperlinks>
    <hyperlink ref="F18" r:id="rId1" xr:uid="{06D67EFA-0281-45A5-B977-0E748A84DD05}"/>
    <hyperlink ref="I18" r:id="rId2" xr:uid="{E7A74E55-E0F7-4B40-AC42-DF951CCD5111}"/>
    <hyperlink ref="L18" r:id="rId3" xr:uid="{99D6F529-C9DA-4748-AB9B-32B2D469A593}"/>
    <hyperlink ref="O18" r:id="rId4" xr:uid="{F751A889-F23C-4CE0-80C2-622980E63461}"/>
    <hyperlink ref="R18" r:id="rId5" xr:uid="{49B01171-60AE-4331-96EC-226F2A1188F0}"/>
  </hyperlinks>
  <pageMargins left="0" right="0" top="0" bottom="0" header="0.31496062992125984" footer="0.31496062992125984"/>
  <pageSetup paperSize="9" scale="59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2026-10-14T07:59:22Z</dcterms:modified>
</cp:coreProperties>
</file>